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SÖZLEŞMELİ 14 KİŞİLİK" sheetId="2" r:id="rId2"/>
  </sheets>
  <externalReferences>
    <externalReference r:id="rId5"/>
  </externalReferences>
  <definedNames>
    <definedName name="_xlnm._FilterDatabase" localSheetId="0" hidden="1">'GİRİŞ'!$A$1:$F$15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'SÖZLEŞMELİ 14 KİŞİLİK'!$A$1:$AM$186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  <author>İLÇE MEM PC</author>
  </authors>
  <commentList>
    <comment ref="G1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  <comment ref="A1" authorId="1">
      <text>
        <r>
          <rPr>
            <b/>
            <sz val="10"/>
            <rFont val="Tahoma"/>
            <family val="2"/>
          </rPr>
          <t>İLÇE MEM PC:
İsimleri Alfabetik, A'dan Z'ye doğru sıralayınız.</t>
        </r>
      </text>
    </comment>
  </commentList>
</comments>
</file>

<file path=xl/sharedStrings.xml><?xml version="1.0" encoding="utf-8"?>
<sst xmlns="http://schemas.openxmlformats.org/spreadsheetml/2006/main" count="658" uniqueCount="93">
  <si>
    <t>2</t>
  </si>
  <si>
    <t>1</t>
  </si>
  <si>
    <t>BÜTÇE YILI</t>
  </si>
  <si>
    <t>S.NO</t>
  </si>
  <si>
    <t>ADI SOYADI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</si>
  <si>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</si>
  <si>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</si>
  <si>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</si>
  <si>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</si>
  <si>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</si>
  <si>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</si>
  <si>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</si>
  <si>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</si>
  <si>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</si>
  <si>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</si>
  <si>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</si>
  <si>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</si>
  <si>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AİT OLDUĞU AY</t>
  </si>
  <si>
    <t>T.C.KİMLİK NO</t>
  </si>
  <si>
    <t>İBAN NO</t>
  </si>
  <si>
    <t>DİLAN KILIÇ</t>
  </si>
  <si>
    <t>MERVE ARIKAN</t>
  </si>
  <si>
    <t>AYDIN DAĞDELEN</t>
  </si>
  <si>
    <t>MAHMUT KAYA</t>
  </si>
  <si>
    <t>EDANUR GÖÇER</t>
  </si>
  <si>
    <t>OKUL ADI</t>
  </si>
  <si>
    <t>MAHSUM DEMİRTAŞ</t>
  </si>
  <si>
    <t>AHMET YASİN KOŞAR</t>
  </si>
  <si>
    <t>DERYA GÜNEŞ VAROL</t>
  </si>
  <si>
    <t>ESMEHAN YILDIRIM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</si>
  <si>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</si>
  <si>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</si>
  <si>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</si>
  <si>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</si>
  <si>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</si>
  <si>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</si>
  <si>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</si>
  <si>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GEN.</t>
  </si>
  <si>
    <t>GÜNDÜZ EKDERS</t>
  </si>
  <si>
    <t>NÖBET</t>
  </si>
  <si>
    <t>BELLETİCİLİK</t>
  </si>
  <si>
    <t>EGZERSİZ</t>
  </si>
  <si>
    <t>İYEP</t>
  </si>
  <si>
    <t>DİĞER</t>
  </si>
  <si>
    <t>GECE EKDERS</t>
  </si>
  <si>
    <t>DYK GÜNDÜZ</t>
  </si>
  <si>
    <t>DYK GECE</t>
  </si>
  <si>
    <t>ÖZEL EĞİTİM EKDERS</t>
  </si>
  <si>
    <t>ÖZEL EĞİTİM NÖBET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</si>
  <si>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</si>
  <si>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</si>
  <si>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</si>
  <si>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</si>
  <si>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</si>
  <si>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</si>
  <si>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</si>
  <si>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</si>
  <si>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</si>
  <si>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</si>
  <si>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saat ek ders okutulmuştur.</t>
  </si>
  <si>
    <t>Açıklamalar:</t>
  </si>
  <si>
    <t>1-</t>
  </si>
  <si>
    <t>DÜZENLEYEN</t>
  </si>
  <si>
    <t>15 OCAK- 14 ŞUBAT</t>
  </si>
  <si>
    <t>15 ŞUBAT- 14 MART</t>
  </si>
  <si>
    <t xml:space="preserve">15 MART- 14 NİSAN </t>
  </si>
  <si>
    <t>15 NİSAN- 14 MAYIS</t>
  </si>
  <si>
    <t>15 MAYIS-14 HAZİRAN</t>
  </si>
  <si>
    <t>15 HAZİRAN- 14 TEMMUZ</t>
  </si>
  <si>
    <t>15 TEMMUZ- 14 AĞUSTOS</t>
  </si>
  <si>
    <t>15 AĞUSTOS- 14 EYLÜL</t>
  </si>
  <si>
    <t>15 EYLÜL- 14 EKİM</t>
  </si>
  <si>
    <t>15 EKİM - 14 KASIM</t>
  </si>
  <si>
    <t>15 KASIM- 14 ARALIK</t>
  </si>
  <si>
    <t>15-31 ARALIK</t>
  </si>
  <si>
    <t>1-14 OCAK</t>
  </si>
  <si>
    <t>BİR. EMEK.   KİŞİ</t>
  </si>
  <si>
    <t>Ali KAYA</t>
  </si>
  <si>
    <t>Müdür Yardımcısı</t>
  </si>
  <si>
    <t>Veli KAYA</t>
  </si>
  <si>
    <t>Okul Müdürü</t>
  </si>
  <si>
    <t>Mevlana Ortaokulu</t>
  </si>
  <si>
    <t>Türkçe</t>
  </si>
  <si>
    <t>Matematik</t>
  </si>
  <si>
    <t>İngilizce</t>
  </si>
  <si>
    <t>DESTEK/ EVDE EĞİTİM</t>
  </si>
  <si>
    <t>Din Kültürü ve Ahlak Bilgisi</t>
  </si>
  <si>
    <t>Şehit Murat Yıldırım Mesleki ve Teknik Anadolu Lisesi</t>
  </si>
  <si>
    <t>TOP</t>
  </si>
  <si>
    <t>nda</t>
  </si>
  <si>
    <t>de</t>
  </si>
  <si>
    <r>
      <t>S   Ö   Z   L   E   Ş   M   E   L   İ</t>
    </r>
    <r>
      <rPr>
        <b/>
        <sz val="14"/>
        <rFont val="Arial Tur"/>
        <family val="0"/>
      </rPr>
      <t xml:space="preserve">     E    K      D    E    R    S      Ç    İ    Z    E    L    G    E    S    İ</t>
    </r>
  </si>
  <si>
    <t>1 OCAK - 14 OCAK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</si>
</sst>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2"/>
      <color indexed="12"/>
      <name val="Arial Tur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1"/>
      <color indexed="12"/>
      <name val="Arial"/>
      <family val="2"/>
    </font>
    <font>
      <b/>
      <sz val="11"/>
      <color indexed="12"/>
      <name val="Verdana"/>
      <family val="2"/>
    </font>
    <font>
      <b/>
      <sz val="10"/>
      <name val="Tahoma"/>
      <family val="2"/>
    </font>
    <font>
      <b/>
      <sz val="10.5"/>
      <color indexed="12"/>
      <name val="Arial Tur"/>
      <family val="0"/>
    </font>
    <font>
      <b/>
      <sz val="10.5"/>
      <color indexed="10"/>
      <name val="Arial"/>
      <family val="2"/>
    </font>
    <font>
      <b/>
      <sz val="10.5"/>
      <color indexed="8"/>
      <name val="Arial Tur"/>
      <family val="0"/>
    </font>
    <font>
      <b/>
      <sz val="10.5"/>
      <name val="Arial Tur"/>
      <family val="0"/>
    </font>
    <font>
      <b/>
      <sz val="14"/>
      <color indexed="12"/>
      <name val="Arial Tur"/>
      <family val="0"/>
    </font>
    <font>
      <b/>
      <sz val="14"/>
      <name val="Arial Tur"/>
      <family val="0"/>
    </font>
    <font>
      <sz val="14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9"/>
      <name val="Wingdings"/>
      <family val="0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8"/>
      <color rgb="FF0000CC"/>
      <name val="Arial"/>
      <family val="2"/>
    </font>
    <font>
      <sz val="10"/>
      <color theme="0"/>
      <name val="Wingdings"/>
      <family val="0"/>
    </font>
    <font>
      <b/>
      <sz val="11"/>
      <color rgb="FFFF0000"/>
      <name val="Arial Tur"/>
      <family val="0"/>
    </font>
    <font>
      <sz val="11"/>
      <color rgb="FFFF0000"/>
      <name val="Arial"/>
      <family val="2"/>
    </font>
    <font>
      <b/>
      <sz val="8"/>
      <color theme="0"/>
      <name val="Arial Black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0" fontId="27" fillId="34" borderId="10" xfId="0" applyFont="1" applyFill="1" applyBorder="1" applyAlignment="1" applyProtection="1">
      <alignment horizontal="center" vertical="center"/>
      <protection hidden="1"/>
    </xf>
    <xf numFmtId="1" fontId="27" fillId="34" borderId="11" xfId="0" applyNumberFormat="1" applyFont="1" applyFill="1" applyBorder="1" applyAlignment="1" applyProtection="1">
      <alignment horizontal="center" vertical="center"/>
      <protection hidden="1"/>
    </xf>
    <xf numFmtId="0" fontId="1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5" borderId="10" xfId="0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/>
      <protection hidden="1"/>
    </xf>
    <xf numFmtId="0" fontId="28" fillId="36" borderId="0" xfId="0" applyFont="1" applyFill="1" applyAlignment="1" applyProtection="1">
      <alignment/>
      <protection hidden="1"/>
    </xf>
    <xf numFmtId="0" fontId="29" fillId="36" borderId="0" xfId="0" applyFont="1" applyFill="1" applyAlignment="1" applyProtection="1">
      <alignment/>
      <protection hidden="1"/>
    </xf>
    <xf numFmtId="0" fontId="30" fillId="36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9" fillId="37" borderId="13" xfId="0" applyFont="1" applyFill="1" applyBorder="1" applyAlignment="1" applyProtection="1">
      <alignment horizontal="center"/>
      <protection hidden="1"/>
    </xf>
    <xf numFmtId="0" fontId="19" fillId="37" borderId="14" xfId="0" applyFont="1" applyFill="1" applyBorder="1" applyAlignment="1" applyProtection="1">
      <alignment horizontal="center"/>
      <protection hidden="1"/>
    </xf>
    <xf numFmtId="0" fontId="24" fillId="37" borderId="15" xfId="0" applyFont="1" applyFill="1" applyBorder="1" applyAlignment="1" applyProtection="1">
      <alignment horizontal="center"/>
      <protection hidden="1"/>
    </xf>
    <xf numFmtId="0" fontId="25" fillId="37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locked="0"/>
    </xf>
    <xf numFmtId="0" fontId="33" fillId="0" borderId="11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34" fillId="38" borderId="11" xfId="0" applyFont="1" applyFill="1" applyBorder="1" applyAlignment="1" applyProtection="1">
      <alignment horizontal="center" vertical="center"/>
      <protection hidden="1"/>
    </xf>
    <xf numFmtId="0" fontId="34" fillId="38" borderId="11" xfId="0" applyFont="1" applyFill="1" applyBorder="1" applyAlignment="1" applyProtection="1">
      <alignment horizontal="center" vertical="center" shrinkToFit="1"/>
      <protection hidden="1"/>
    </xf>
    <xf numFmtId="0" fontId="34" fillId="38" borderId="11" xfId="0" applyFont="1" applyFill="1" applyBorder="1" applyAlignment="1" applyProtection="1">
      <alignment horizontal="center" vertical="center" wrapText="1"/>
      <protection hidden="1"/>
    </xf>
    <xf numFmtId="0" fontId="35" fillId="38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2" fillId="38" borderId="16" xfId="0" applyFont="1" applyFill="1" applyBorder="1" applyAlignment="1" applyProtection="1">
      <alignment vertical="center" shrinkToFit="1"/>
      <protection hidden="1"/>
    </xf>
    <xf numFmtId="0" fontId="22" fillId="38" borderId="17" xfId="0" applyFont="1" applyFill="1" applyBorder="1" applyAlignment="1" applyProtection="1">
      <alignment vertical="center" shrinkToFit="1"/>
      <protection hidden="1"/>
    </xf>
    <xf numFmtId="0" fontId="14" fillId="38" borderId="17" xfId="0" applyFont="1" applyFill="1" applyBorder="1" applyAlignment="1" applyProtection="1">
      <alignment vertical="center" shrinkToFit="1"/>
      <protection hidden="1"/>
    </xf>
    <xf numFmtId="0" fontId="23" fillId="38" borderId="17" xfId="0" applyFont="1" applyFill="1" applyBorder="1" applyAlignment="1" applyProtection="1">
      <alignment vertical="center" shrinkToFit="1"/>
      <protection locked="0"/>
    </xf>
    <xf numFmtId="0" fontId="87" fillId="38" borderId="18" xfId="0" applyFont="1" applyFill="1" applyBorder="1" applyAlignment="1" applyProtection="1">
      <alignment vertical="center" shrinkToFit="1"/>
      <protection hidden="1"/>
    </xf>
    <xf numFmtId="0" fontId="37" fillId="37" borderId="19" xfId="0" applyFont="1" applyFill="1" applyBorder="1" applyAlignment="1" applyProtection="1">
      <alignment vertical="center"/>
      <protection hidden="1"/>
    </xf>
    <xf numFmtId="0" fontId="39" fillId="35" borderId="19" xfId="0" applyFont="1" applyFill="1" applyBorder="1" applyAlignment="1" applyProtection="1">
      <alignment vertical="center"/>
      <protection hidden="1"/>
    </xf>
    <xf numFmtId="0" fontId="39" fillId="39" borderId="19" xfId="0" applyFont="1" applyFill="1" applyBorder="1" applyAlignment="1" applyProtection="1">
      <alignment vertical="center"/>
      <protection hidden="1"/>
    </xf>
    <xf numFmtId="0" fontId="39" fillId="40" borderId="19" xfId="0" applyFont="1" applyFill="1" applyBorder="1" applyAlignment="1" applyProtection="1">
      <alignment vertical="center"/>
      <protection hidden="1"/>
    </xf>
    <xf numFmtId="0" fontId="40" fillId="41" borderId="19" xfId="0" applyFont="1" applyFill="1" applyBorder="1" applyAlignment="1" applyProtection="1">
      <alignment vertical="center"/>
      <protection hidden="1"/>
    </xf>
    <xf numFmtId="0" fontId="40" fillId="39" borderId="19" xfId="0" applyFont="1" applyFill="1" applyBorder="1" applyAlignment="1" applyProtection="1">
      <alignment vertical="center"/>
      <protection hidden="1"/>
    </xf>
    <xf numFmtId="0" fontId="37" fillId="38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88" fillId="42" borderId="0" xfId="0" applyFont="1" applyFill="1" applyAlignment="1" applyProtection="1">
      <alignment horizontal="center" vertical="center"/>
      <protection hidden="1"/>
    </xf>
    <xf numFmtId="0" fontId="20" fillId="43" borderId="11" xfId="0" applyFont="1" applyFill="1" applyBorder="1" applyAlignment="1" applyProtection="1">
      <alignment horizontal="center" textRotation="90"/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89" fillId="2" borderId="11" xfId="0" applyFont="1" applyFill="1" applyBorder="1" applyAlignment="1" applyProtection="1">
      <alignment horizontal="right" vertical="center"/>
      <protection hidden="1"/>
    </xf>
    <xf numFmtId="0" fontId="90" fillId="2" borderId="11" xfId="0" applyFont="1" applyFill="1" applyBorder="1" applyAlignment="1" applyProtection="1">
      <alignment horizontal="right"/>
      <protection hidden="1"/>
    </xf>
    <xf numFmtId="0" fontId="91" fillId="42" borderId="0" xfId="0" applyFont="1" applyFill="1" applyBorder="1" applyAlignment="1" applyProtection="1">
      <alignment horizontal="center" wrapText="1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89" fillId="2" borderId="11" xfId="0" applyFont="1" applyFill="1" applyBorder="1" applyAlignment="1" applyProtection="1">
      <alignment horizontal="center" vertical="center"/>
      <protection hidden="1"/>
    </xf>
    <xf numFmtId="0" fontId="90" fillId="2" borderId="11" xfId="0" applyFont="1" applyFill="1" applyBorder="1" applyAlignment="1" applyProtection="1">
      <alignment/>
      <protection hidden="1"/>
    </xf>
    <xf numFmtId="0" fontId="18" fillId="37" borderId="11" xfId="0" applyFont="1" applyFill="1" applyBorder="1" applyAlignment="1" applyProtection="1">
      <alignment horizontal="left" vertical="center"/>
      <protection locked="0"/>
    </xf>
    <xf numFmtId="0" fontId="18" fillId="44" borderId="11" xfId="0" applyFont="1" applyFill="1" applyBorder="1" applyAlignment="1" applyProtection="1">
      <alignment horizontal="center" vertical="center"/>
      <protection locked="0"/>
    </xf>
    <xf numFmtId="0" fontId="0" fillId="44" borderId="11" xfId="0" applyFill="1" applyBorder="1" applyAlignment="1" applyProtection="1">
      <alignment/>
      <protection locked="0"/>
    </xf>
    <xf numFmtId="0" fontId="8" fillId="44" borderId="11" xfId="0" applyFont="1" applyFill="1" applyBorder="1" applyAlignment="1" applyProtection="1">
      <alignment horizontal="center" vertical="center"/>
      <protection hidden="1"/>
    </xf>
    <xf numFmtId="0" fontId="0" fillId="44" borderId="11" xfId="0" applyFill="1" applyBorder="1" applyAlignment="1" applyProtection="1">
      <alignment/>
      <protection hidden="1"/>
    </xf>
    <xf numFmtId="0" fontId="7" fillId="43" borderId="11" xfId="0" applyFont="1" applyFill="1" applyBorder="1" applyAlignment="1" applyProtection="1">
      <alignment horizontal="center" vertical="center"/>
      <protection hidden="1"/>
    </xf>
    <xf numFmtId="0" fontId="0" fillId="43" borderId="11" xfId="0" applyFill="1" applyBorder="1" applyAlignment="1" applyProtection="1">
      <alignment/>
      <protection hidden="1"/>
    </xf>
    <xf numFmtId="0" fontId="2" fillId="43" borderId="11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justify" wrapText="1"/>
      <protection hidden="1"/>
    </xf>
    <xf numFmtId="49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37" fillId="39" borderId="19" xfId="0" applyFont="1" applyFill="1" applyBorder="1" applyAlignment="1" applyProtection="1">
      <alignment horizontal="center" vertical="center"/>
      <protection hidden="1"/>
    </xf>
    <xf numFmtId="0" fontId="38" fillId="41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37" borderId="0" xfId="0" applyFont="1" applyFill="1" applyBorder="1" applyAlignment="1" applyProtection="1">
      <alignment horizontal="left"/>
      <protection locked="0"/>
    </xf>
    <xf numFmtId="14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25.7109375" style="3" customWidth="1"/>
    <col min="2" max="2" width="26.8515625" style="45" customWidth="1"/>
    <col min="3" max="3" width="25.421875" style="46" customWidth="1"/>
    <col min="4" max="4" width="32.7109375" style="47" customWidth="1"/>
    <col min="5" max="5" width="15.00390625" style="48" customWidth="1"/>
    <col min="6" max="6" width="14.8515625" style="48" customWidth="1"/>
    <col min="7" max="7" width="7.421875" style="48" customWidth="1"/>
    <col min="8" max="16384" width="9.140625" style="3" customWidth="1"/>
  </cols>
  <sheetData>
    <row r="1" spans="1:7" ht="50.25" customHeight="1">
      <c r="A1" s="41" t="s">
        <v>4</v>
      </c>
      <c r="B1" s="41" t="s">
        <v>34</v>
      </c>
      <c r="C1" s="42" t="s">
        <v>25</v>
      </c>
      <c r="D1" s="41" t="s">
        <v>19</v>
      </c>
      <c r="E1" s="41" t="s">
        <v>18</v>
      </c>
      <c r="F1" s="43" t="s">
        <v>76</v>
      </c>
      <c r="G1" s="44" t="s">
        <v>3</v>
      </c>
    </row>
    <row r="2" spans="1:7" ht="19.5" customHeight="1">
      <c r="A2" s="34" t="s">
        <v>27</v>
      </c>
      <c r="B2" s="35" t="s">
        <v>82</v>
      </c>
      <c r="C2" s="35" t="s">
        <v>81</v>
      </c>
      <c r="D2" s="35"/>
      <c r="E2" s="36"/>
      <c r="F2" s="37">
        <v>0</v>
      </c>
      <c r="G2" s="38" t="s">
        <v>1</v>
      </c>
    </row>
    <row r="3" spans="1:7" ht="19.5" customHeight="1">
      <c r="A3" s="39" t="s">
        <v>22</v>
      </c>
      <c r="B3" s="35" t="s">
        <v>83</v>
      </c>
      <c r="C3" s="35" t="s">
        <v>81</v>
      </c>
      <c r="D3" s="35"/>
      <c r="E3" s="40"/>
      <c r="F3" s="37">
        <v>0</v>
      </c>
      <c r="G3" s="38" t="s">
        <v>0</v>
      </c>
    </row>
    <row r="4" spans="1:7" ht="19.5" customHeight="1">
      <c r="A4" s="39" t="s">
        <v>28</v>
      </c>
      <c r="B4" s="35" t="s">
        <v>84</v>
      </c>
      <c r="C4" s="35" t="s">
        <v>81</v>
      </c>
      <c r="D4" s="35"/>
      <c r="E4" s="40"/>
      <c r="F4" s="37">
        <v>0</v>
      </c>
      <c r="G4" s="38" t="s">
        <v>5</v>
      </c>
    </row>
    <row r="5" spans="1:7" ht="19.5" customHeight="1">
      <c r="A5" s="39" t="s">
        <v>20</v>
      </c>
      <c r="B5" s="35" t="s">
        <v>86</v>
      </c>
      <c r="C5" s="35" t="s">
        <v>87</v>
      </c>
      <c r="D5" s="35"/>
      <c r="E5" s="40"/>
      <c r="F5" s="37">
        <v>0</v>
      </c>
      <c r="G5" s="38" t="s">
        <v>6</v>
      </c>
    </row>
    <row r="6" spans="1:7" ht="19.5" customHeight="1">
      <c r="A6" s="34" t="s">
        <v>24</v>
      </c>
      <c r="B6" s="35"/>
      <c r="C6" s="35" t="s">
        <v>81</v>
      </c>
      <c r="D6" s="35"/>
      <c r="E6" s="36"/>
      <c r="F6" s="37">
        <v>0</v>
      </c>
      <c r="G6" s="38" t="s">
        <v>7</v>
      </c>
    </row>
    <row r="7" spans="1:7" ht="19.5" customHeight="1">
      <c r="A7" s="39" t="s">
        <v>29</v>
      </c>
      <c r="B7" s="35"/>
      <c r="C7" s="35" t="s">
        <v>81</v>
      </c>
      <c r="D7" s="35"/>
      <c r="E7" s="40"/>
      <c r="F7" s="37">
        <v>0</v>
      </c>
      <c r="G7" s="38" t="s">
        <v>8</v>
      </c>
    </row>
    <row r="8" spans="1:7" ht="19.5" customHeight="1">
      <c r="A8" s="39" t="s">
        <v>23</v>
      </c>
      <c r="B8" s="35"/>
      <c r="C8" s="35" t="s">
        <v>81</v>
      </c>
      <c r="D8" s="35"/>
      <c r="E8" s="40"/>
      <c r="F8" s="37">
        <v>0</v>
      </c>
      <c r="G8" s="38" t="s">
        <v>9</v>
      </c>
    </row>
    <row r="9" spans="1:7" ht="19.5" customHeight="1">
      <c r="A9" s="39" t="s">
        <v>26</v>
      </c>
      <c r="B9" s="35"/>
      <c r="C9" s="35" t="s">
        <v>81</v>
      </c>
      <c r="D9" s="35"/>
      <c r="E9" s="40"/>
      <c r="F9" s="37">
        <v>0</v>
      </c>
      <c r="G9" s="38" t="s">
        <v>10</v>
      </c>
    </row>
    <row r="10" spans="1:7" ht="19.5" customHeight="1">
      <c r="A10" s="39" t="s">
        <v>21</v>
      </c>
      <c r="B10" s="35"/>
      <c r="C10" s="35" t="s">
        <v>81</v>
      </c>
      <c r="D10" s="35"/>
      <c r="E10" s="40"/>
      <c r="F10" s="37">
        <v>0</v>
      </c>
      <c r="G10" s="38" t="s">
        <v>11</v>
      </c>
    </row>
    <row r="11" spans="1:7" ht="19.5" customHeight="1">
      <c r="A11" s="39" t="s">
        <v>21</v>
      </c>
      <c r="B11" s="35"/>
      <c r="C11" s="35" t="s">
        <v>81</v>
      </c>
      <c r="D11" s="35"/>
      <c r="E11" s="40"/>
      <c r="F11" s="37">
        <v>0</v>
      </c>
      <c r="G11" s="38" t="s">
        <v>12</v>
      </c>
    </row>
    <row r="12" spans="1:7" ht="19.5" customHeight="1">
      <c r="A12" s="39" t="s">
        <v>21</v>
      </c>
      <c r="B12" s="35"/>
      <c r="C12" s="35" t="s">
        <v>81</v>
      </c>
      <c r="D12" s="35"/>
      <c r="E12" s="40"/>
      <c r="F12" s="37">
        <v>0</v>
      </c>
      <c r="G12" s="38" t="s">
        <v>13</v>
      </c>
    </row>
    <row r="13" spans="1:7" ht="19.5" customHeight="1">
      <c r="A13" s="39" t="s">
        <v>21</v>
      </c>
      <c r="B13" s="35"/>
      <c r="C13" s="35" t="s">
        <v>81</v>
      </c>
      <c r="D13" s="35"/>
      <c r="E13" s="40"/>
      <c r="F13" s="37">
        <v>0</v>
      </c>
      <c r="G13" s="38" t="s">
        <v>14</v>
      </c>
    </row>
    <row r="14" spans="1:7" ht="19.5" customHeight="1">
      <c r="A14" s="39" t="s">
        <v>21</v>
      </c>
      <c r="B14" s="35"/>
      <c r="C14" s="35" t="s">
        <v>81</v>
      </c>
      <c r="D14" s="35"/>
      <c r="E14" s="40"/>
      <c r="F14" s="37">
        <v>0</v>
      </c>
      <c r="G14" s="38" t="s">
        <v>15</v>
      </c>
    </row>
    <row r="15" spans="1:7" ht="19.5" customHeight="1">
      <c r="A15" s="39" t="s">
        <v>21</v>
      </c>
      <c r="B15" s="35"/>
      <c r="C15" s="35" t="s">
        <v>81</v>
      </c>
      <c r="D15" s="35"/>
      <c r="E15" s="40"/>
      <c r="F15" s="37">
        <v>0</v>
      </c>
      <c r="G15" s="38" t="s">
        <v>16</v>
      </c>
    </row>
  </sheetData>
  <sheetProtection/>
  <autoFilter ref="A1:F15">
    <sortState ref="A2:F15">
      <sortCondition sortBy="value" ref="A2:A15"/>
    </sortState>
  </autoFilter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16"/>
  <sheetViews>
    <sheetView showGridLines="0" tabSelected="1" zoomScale="103" zoomScaleNormal="103" zoomScaleSheetLayoutView="5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F10" sqref="AF10"/>
    </sheetView>
  </sheetViews>
  <sheetFormatPr defaultColWidth="9.140625" defaultRowHeight="12.75"/>
  <cols>
    <col min="1" max="1" width="5.140625" style="33" customWidth="1"/>
    <col min="2" max="2" width="13.7109375" style="33" customWidth="1"/>
    <col min="3" max="4" width="10.8515625" style="33" customWidth="1"/>
    <col min="5" max="5" width="15.57421875" style="33" customWidth="1"/>
    <col min="6" max="36" width="3.140625" style="33" customWidth="1"/>
    <col min="37" max="37" width="5.140625" style="33" customWidth="1"/>
    <col min="38" max="38" width="5.421875" style="33" customWidth="1"/>
    <col min="39" max="39" width="6.57421875" style="33" customWidth="1"/>
    <col min="40" max="40" width="2.57421875" style="33" customWidth="1"/>
    <col min="41" max="41" width="1.1484375" style="33" customWidth="1"/>
    <col min="42" max="42" width="2.28125" style="33" customWidth="1"/>
    <col min="43" max="44" width="2.140625" style="33" customWidth="1"/>
    <col min="45" max="49" width="5.28125" style="33" customWidth="1"/>
    <col min="50" max="16384" width="9.140625" style="33" customWidth="1"/>
  </cols>
  <sheetData>
    <row r="1" spans="1:76" s="1" customFormat="1" ht="16.5" customHeight="1">
      <c r="A1" s="76" t="s">
        <v>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s="3" customFormat="1" ht="25.5" customHeight="1">
      <c r="A2" s="78" t="s">
        <v>30</v>
      </c>
      <c r="B2" s="79"/>
      <c r="C2" s="80" t="s">
        <v>81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73" t="s">
        <v>17</v>
      </c>
      <c r="X2" s="74"/>
      <c r="Y2" s="74"/>
      <c r="Z2" s="74"/>
      <c r="AA2" s="74"/>
      <c r="AB2" s="74"/>
      <c r="AC2" s="74"/>
      <c r="AD2" s="81" t="s">
        <v>92</v>
      </c>
      <c r="AE2" s="82"/>
      <c r="AF2" s="82"/>
      <c r="AG2" s="82"/>
      <c r="AH2" s="82"/>
      <c r="AI2" s="82"/>
      <c r="AJ2" s="82"/>
      <c r="AK2" s="82"/>
      <c r="AL2" s="82"/>
      <c r="AM2" s="82"/>
      <c r="AN2" s="67" t="s">
        <v>31</v>
      </c>
      <c r="AO2" s="75" t="s">
        <v>32</v>
      </c>
      <c r="AP2" s="75"/>
      <c r="AQ2" s="75"/>
      <c r="AR2" s="75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76" s="3" customFormat="1" ht="18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 t="s">
        <v>2</v>
      </c>
      <c r="X3" s="74"/>
      <c r="Y3" s="74"/>
      <c r="Z3" s="74"/>
      <c r="AA3" s="74"/>
      <c r="AB3" s="74"/>
      <c r="AC3" s="74"/>
      <c r="AD3" s="83">
        <f>+VLOOKUP(AD2,A395:AG408,2,0)</f>
        <v>2020</v>
      </c>
      <c r="AE3" s="84"/>
      <c r="AF3" s="84"/>
      <c r="AG3" s="84"/>
      <c r="AH3" s="84"/>
      <c r="AI3" s="84"/>
      <c r="AJ3" s="84"/>
      <c r="AK3" s="84"/>
      <c r="AL3" s="84"/>
      <c r="AM3" s="84"/>
      <c r="AN3" s="8"/>
      <c r="AO3" s="8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s="3" customFormat="1" ht="60.75" customHeight="1">
      <c r="A4" s="85"/>
      <c r="B4" s="86"/>
      <c r="C4" s="86"/>
      <c r="D4" s="86"/>
      <c r="E4" s="86"/>
      <c r="F4" s="68" t="str">
        <f>+VLOOKUP(AD2,A395:BM408,35,0)</f>
        <v>ÇARŞAMBA</v>
      </c>
      <c r="G4" s="68" t="str">
        <f>+VLOOKUP(AD2,A395:BM408,36,0)</f>
        <v>PERŞEMBE</v>
      </c>
      <c r="H4" s="68" t="str">
        <f>+VLOOKUP(AD2,A395:BM408,37,0)</f>
        <v>CUMA</v>
      </c>
      <c r="I4" s="68" t="str">
        <f>+VLOOKUP(AD2,A395:BM408,38,0)</f>
        <v>CUMARTESİ</v>
      </c>
      <c r="J4" s="68" t="str">
        <f>+VLOOKUP(AD2,A395:BM408,39,0)</f>
        <v>PAZAR</v>
      </c>
      <c r="K4" s="68" t="str">
        <f>+VLOOKUP(AD2,A395:BM408,40,0)</f>
        <v>PAZARTESİ</v>
      </c>
      <c r="L4" s="68" t="str">
        <f>+VLOOKUP(AD2,A395:BM408,41,0)</f>
        <v>SALI</v>
      </c>
      <c r="M4" s="68" t="str">
        <f>+VLOOKUP(AD2,A395:BM408,42,0)</f>
        <v>ÇARŞAMBA</v>
      </c>
      <c r="N4" s="68" t="str">
        <f>+VLOOKUP(AD2,A395:BM408,43,0)</f>
        <v>PERŞEMBE</v>
      </c>
      <c r="O4" s="68" t="str">
        <f>+VLOOKUP(AD2,A395:BM408,44,0)</f>
        <v>CUMA</v>
      </c>
      <c r="P4" s="68" t="str">
        <f>+VLOOKUP(AD2,A395:BM408,45,0)</f>
        <v>CUMARTESİ</v>
      </c>
      <c r="Q4" s="68" t="str">
        <f>+VLOOKUP(AD2,A395:BM408,46,0)</f>
        <v>PAZAR</v>
      </c>
      <c r="R4" s="68" t="str">
        <f>+VLOOKUP(AD2,A395:BM408,47,0)</f>
        <v>PAZARTESİ</v>
      </c>
      <c r="S4" s="68" t="str">
        <f>+VLOOKUP(AD2,A395:BM408,48,0)</f>
        <v>SALI</v>
      </c>
      <c r="T4" s="68">
        <f>+VLOOKUP(AD2,A395:BM408,49,0)</f>
        <v>0</v>
      </c>
      <c r="U4" s="68">
        <f>+VLOOKUP(AD2,A395:BM408,50,0)</f>
        <v>0</v>
      </c>
      <c r="V4" s="68">
        <f>+VLOOKUP(AD2,A395:BM408,51,0)</f>
        <v>0</v>
      </c>
      <c r="W4" s="68">
        <f>+VLOOKUP(AD2,A395:BM408,52,0)</f>
        <v>0</v>
      </c>
      <c r="X4" s="68">
        <f>+VLOOKUP(AD2,A395:BM408,53,0)</f>
        <v>0</v>
      </c>
      <c r="Y4" s="68">
        <f>+VLOOKUP(AD2,A395:BM408,54,0)</f>
        <v>0</v>
      </c>
      <c r="Z4" s="68">
        <f>+VLOOKUP(AD2,A395:BM408,55,0)</f>
        <v>0</v>
      </c>
      <c r="AA4" s="68">
        <f>+VLOOKUP(AD2,A395:BM408,56,0)</f>
        <v>0</v>
      </c>
      <c r="AB4" s="68">
        <f>+VLOOKUP(AD2,A395:BM408,57,0)</f>
        <v>0</v>
      </c>
      <c r="AC4" s="68">
        <f>+VLOOKUP(AD2,A395:BM408,58,0)</f>
        <v>0</v>
      </c>
      <c r="AD4" s="68">
        <f>+VLOOKUP(AD2,A395:BM408,59,0)</f>
        <v>0</v>
      </c>
      <c r="AE4" s="68">
        <f>+VLOOKUP(AD2,A395:BM408,60,0)</f>
        <v>0</v>
      </c>
      <c r="AF4" s="68">
        <f>+VLOOKUP(AD2,A395:BM408,61,0)</f>
        <v>0</v>
      </c>
      <c r="AG4" s="68">
        <f>+VLOOKUP(AD2,A395:BM408,62,0)</f>
        <v>0</v>
      </c>
      <c r="AH4" s="68">
        <f>+VLOOKUP(AD2,A395:BM408,63,0)</f>
        <v>0</v>
      </c>
      <c r="AI4" s="68">
        <f>+VLOOKUP(AD2,A395:BM408,64,0)</f>
        <v>0</v>
      </c>
      <c r="AJ4" s="68">
        <f>+VLOOKUP(AD2,A395:BM408,65,0)</f>
        <v>0</v>
      </c>
      <c r="AK4" s="87"/>
      <c r="AL4" s="87"/>
      <c r="AM4" s="86"/>
      <c r="AN4" s="8"/>
      <c r="AO4" s="8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</row>
    <row r="5" spans="1:76" s="3" customFormat="1" ht="21" customHeight="1" thickBot="1">
      <c r="A5" s="9" t="s">
        <v>33</v>
      </c>
      <c r="B5" s="10" t="s">
        <v>4</v>
      </c>
      <c r="C5" s="10" t="s">
        <v>34</v>
      </c>
      <c r="D5" s="10" t="s">
        <v>35</v>
      </c>
      <c r="E5" s="10" t="s">
        <v>36</v>
      </c>
      <c r="F5" s="11">
        <f>+VLOOKUP(AD2,A395:AG408,3,0)</f>
        <v>1</v>
      </c>
      <c r="G5" s="11">
        <f>+VLOOKUP(AD2,A395:AG408,4,0)</f>
        <v>2</v>
      </c>
      <c r="H5" s="11">
        <f>+VLOOKUP(AD2,A395:AG408,5,0)</f>
        <v>3</v>
      </c>
      <c r="I5" s="11">
        <f>+VLOOKUP(AD2,A395:AG408,6,0)</f>
        <v>4</v>
      </c>
      <c r="J5" s="11">
        <f>+VLOOKUP(AD2,A395:AG408,7,0)</f>
        <v>5</v>
      </c>
      <c r="K5" s="11">
        <f>+VLOOKUP(AD2,A395:AG408,8,0)</f>
        <v>6</v>
      </c>
      <c r="L5" s="11">
        <f>+VLOOKUP(AD2,A395:AG408,9,0)</f>
        <v>7</v>
      </c>
      <c r="M5" s="11">
        <f>+VLOOKUP(AD2,A395:AG408,10,0)</f>
        <v>8</v>
      </c>
      <c r="N5" s="11">
        <f>+VLOOKUP(AD2,A395:AG408,11,0)</f>
        <v>9</v>
      </c>
      <c r="O5" s="11">
        <f>+VLOOKUP(AD2,A395:AG408,12,0)</f>
        <v>10</v>
      </c>
      <c r="P5" s="11">
        <f>+VLOOKUP(AD2,A395:AG408,13,0)</f>
        <v>11</v>
      </c>
      <c r="Q5" s="11">
        <f>+VLOOKUP(AD2,A395:AG408,14,0)</f>
        <v>12</v>
      </c>
      <c r="R5" s="11">
        <f>+VLOOKUP(AD2,A395:AG408,15,0)</f>
        <v>13</v>
      </c>
      <c r="S5" s="11">
        <f>+VLOOKUP(AD2,A395:AG408,16,0)</f>
        <v>14</v>
      </c>
      <c r="T5" s="11">
        <f>+VLOOKUP(AD2,A395:AG408,17,0)</f>
        <v>0</v>
      </c>
      <c r="U5" s="11">
        <f>+VLOOKUP(AD2,A395:AG408,18,0)</f>
        <v>0</v>
      </c>
      <c r="V5" s="11">
        <f>+VLOOKUP(AD2,A395:AG408,19,0)</f>
        <v>0</v>
      </c>
      <c r="W5" s="11">
        <f>+VLOOKUP(AD2,A395:AG408,20,0)</f>
        <v>0</v>
      </c>
      <c r="X5" s="11">
        <f>+VLOOKUP(AD2,A395:AG408,21,0)</f>
        <v>0</v>
      </c>
      <c r="Y5" s="11">
        <f>+VLOOKUP(AD2,A395:AG408,22,0)</f>
        <v>0</v>
      </c>
      <c r="Z5" s="11">
        <f>+VLOOKUP(AD2,A395:AG408,23,0)</f>
        <v>0</v>
      </c>
      <c r="AA5" s="11">
        <f>+VLOOKUP(AD2,A395:AG408,24,0)</f>
        <v>0</v>
      </c>
      <c r="AB5" s="11">
        <f>+VLOOKUP(AD2,A395:AG408,25,0)</f>
        <v>0</v>
      </c>
      <c r="AC5" s="11">
        <f>+VLOOKUP(AD2,A395:AG408,26,0)</f>
        <v>0</v>
      </c>
      <c r="AD5" s="11">
        <f>+VLOOKUP(AD2,A395:AG408,27,0)</f>
        <v>0</v>
      </c>
      <c r="AE5" s="11">
        <f>+VLOOKUP(AD2,A395:AG408,28,0)</f>
        <v>0</v>
      </c>
      <c r="AF5" s="11">
        <f>+VLOOKUP(AD2,A395:AG408,29,0)</f>
        <v>0</v>
      </c>
      <c r="AG5" s="11">
        <f>+VLOOKUP(AD2,A395:AG408,30,0)</f>
        <v>0</v>
      </c>
      <c r="AH5" s="11">
        <f>+VLOOKUP(AD2,A395:AG408,31,0)</f>
        <v>0</v>
      </c>
      <c r="AI5" s="11">
        <f>+VLOOKUP(AD2,A395:AG408,32,0)</f>
        <v>0</v>
      </c>
      <c r="AJ5" s="11">
        <f>+VLOOKUP(AD2,A395:AG408,33,0)</f>
        <v>0</v>
      </c>
      <c r="AK5" s="12" t="s">
        <v>88</v>
      </c>
      <c r="AL5" s="12"/>
      <c r="AM5" s="13" t="s">
        <v>37</v>
      </c>
      <c r="AN5" s="8"/>
      <c r="AO5" s="8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76" s="3" customFormat="1" ht="15" customHeight="1" thickBot="1">
      <c r="A6" s="89" t="s">
        <v>1</v>
      </c>
      <c r="B6" s="90" t="str">
        <f>+GİRİŞ!A2</f>
        <v>AHMET YASİN KOŞAR</v>
      </c>
      <c r="C6" s="90" t="str">
        <f>+GİRİŞ!B2</f>
        <v>Türkçe</v>
      </c>
      <c r="D6" s="90" t="str">
        <f>+GİRİŞ!C2</f>
        <v>Mevlana Ortaokulu</v>
      </c>
      <c r="E6" s="54" t="s">
        <v>38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59">
        <f>+SUM(F6:AJ6)</f>
        <v>0</v>
      </c>
      <c r="AL6" s="91">
        <f>+SUM(AK6:AK11)</f>
        <v>0</v>
      </c>
      <c r="AM6" s="92">
        <f>+SUM(AK6:AK17)</f>
        <v>0</v>
      </c>
      <c r="AN6" s="8"/>
      <c r="AO6" s="8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</row>
    <row r="7" spans="1:76" s="3" customFormat="1" ht="15" customHeight="1" thickBot="1">
      <c r="A7" s="89"/>
      <c r="B7" s="90"/>
      <c r="C7" s="90"/>
      <c r="D7" s="90"/>
      <c r="E7" s="55" t="s">
        <v>39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59">
        <f aca="true" t="shared" si="0" ref="AK7:AK17">SUM(F7:AJ7)</f>
        <v>0</v>
      </c>
      <c r="AL7" s="91"/>
      <c r="AM7" s="92"/>
      <c r="AN7" s="8"/>
      <c r="AO7" s="88"/>
      <c r="AP7" s="88"/>
      <c r="AQ7" s="88"/>
      <c r="AR7" s="88"/>
      <c r="AS7" s="88"/>
      <c r="AT7" s="88"/>
      <c r="AU7" s="88"/>
      <c r="AV7" s="88"/>
      <c r="AW7" s="88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s="3" customFormat="1" ht="15" customHeight="1" thickBot="1">
      <c r="A8" s="89"/>
      <c r="B8" s="90"/>
      <c r="C8" s="90"/>
      <c r="D8" s="90"/>
      <c r="E8" s="55" t="s">
        <v>40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59">
        <f t="shared" si="0"/>
        <v>0</v>
      </c>
      <c r="AL8" s="91"/>
      <c r="AM8" s="92"/>
      <c r="AN8" s="8"/>
      <c r="AO8" s="88"/>
      <c r="AP8" s="88"/>
      <c r="AQ8" s="88"/>
      <c r="AR8" s="88"/>
      <c r="AS8" s="88"/>
      <c r="AT8" s="88"/>
      <c r="AU8" s="88"/>
      <c r="AV8" s="88"/>
      <c r="AW8" s="88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s="3" customFormat="1" ht="15" customHeight="1" thickBot="1">
      <c r="A9" s="89"/>
      <c r="B9" s="90"/>
      <c r="C9" s="90"/>
      <c r="D9" s="90"/>
      <c r="E9" s="56" t="s">
        <v>41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59">
        <f t="shared" si="0"/>
        <v>0</v>
      </c>
      <c r="AL9" s="91"/>
      <c r="AM9" s="92"/>
      <c r="AN9" s="8"/>
      <c r="AO9" s="88"/>
      <c r="AP9" s="88"/>
      <c r="AQ9" s="88"/>
      <c r="AR9" s="88"/>
      <c r="AS9" s="88"/>
      <c r="AT9" s="88"/>
      <c r="AU9" s="88"/>
      <c r="AV9" s="88"/>
      <c r="AW9" s="88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</row>
    <row r="10" spans="1:76" s="3" customFormat="1" ht="15" customHeight="1" thickBot="1">
      <c r="A10" s="89"/>
      <c r="B10" s="90"/>
      <c r="C10" s="90"/>
      <c r="D10" s="90"/>
      <c r="E10" s="55" t="s">
        <v>42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59">
        <f t="shared" si="0"/>
        <v>0</v>
      </c>
      <c r="AL10" s="91"/>
      <c r="AM10" s="92"/>
      <c r="AN10" s="8"/>
      <c r="AO10" s="88"/>
      <c r="AP10" s="88"/>
      <c r="AQ10" s="88"/>
      <c r="AR10" s="88"/>
      <c r="AS10" s="88"/>
      <c r="AT10" s="88"/>
      <c r="AU10" s="88"/>
      <c r="AV10" s="88"/>
      <c r="AW10" s="8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s="3" customFormat="1" ht="15" customHeight="1" thickBot="1">
      <c r="A11" s="89"/>
      <c r="B11" s="90"/>
      <c r="C11" s="90"/>
      <c r="D11" s="90"/>
      <c r="E11" s="57" t="s">
        <v>43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59">
        <f t="shared" si="0"/>
        <v>0</v>
      </c>
      <c r="AL11" s="91"/>
      <c r="AM11" s="92"/>
      <c r="AN11" s="8"/>
      <c r="AO11" s="88"/>
      <c r="AP11" s="88"/>
      <c r="AQ11" s="88"/>
      <c r="AR11" s="88"/>
      <c r="AS11" s="88"/>
      <c r="AT11" s="88"/>
      <c r="AU11" s="88"/>
      <c r="AV11" s="88"/>
      <c r="AW11" s="88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s="3" customFormat="1" ht="15" customHeight="1" thickBot="1">
      <c r="A12" s="89"/>
      <c r="B12" s="90"/>
      <c r="C12" s="90"/>
      <c r="D12" s="90"/>
      <c r="E12" s="55" t="s">
        <v>44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60">
        <f t="shared" si="0"/>
        <v>0</v>
      </c>
      <c r="AL12" s="61">
        <f>+AK12</f>
        <v>0</v>
      </c>
      <c r="AM12" s="92"/>
      <c r="AN12" s="8"/>
      <c r="AO12" s="88"/>
      <c r="AP12" s="88"/>
      <c r="AQ12" s="88"/>
      <c r="AR12" s="88"/>
      <c r="AS12" s="88"/>
      <c r="AT12" s="88"/>
      <c r="AU12" s="88"/>
      <c r="AV12" s="88"/>
      <c r="AW12" s="8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3" customFormat="1" ht="15" customHeight="1" thickBot="1">
      <c r="A13" s="89"/>
      <c r="B13" s="90"/>
      <c r="C13" s="90"/>
      <c r="D13" s="90"/>
      <c r="E13" s="55" t="s">
        <v>45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62">
        <f t="shared" si="0"/>
        <v>0</v>
      </c>
      <c r="AL13" s="61">
        <f>+AK13</f>
        <v>0</v>
      </c>
      <c r="AM13" s="92"/>
      <c r="AN13" s="8"/>
      <c r="AO13" s="88"/>
      <c r="AP13" s="88"/>
      <c r="AQ13" s="88"/>
      <c r="AR13" s="88"/>
      <c r="AS13" s="88"/>
      <c r="AT13" s="88"/>
      <c r="AU13" s="88"/>
      <c r="AV13" s="88"/>
      <c r="AW13" s="88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3" customFormat="1" ht="15" customHeight="1" thickBot="1">
      <c r="A14" s="89"/>
      <c r="B14" s="90"/>
      <c r="C14" s="90"/>
      <c r="D14" s="90"/>
      <c r="E14" s="55" t="s">
        <v>46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3">
        <f t="shared" si="0"/>
        <v>0</v>
      </c>
      <c r="AL14" s="64">
        <f>+AK14</f>
        <v>0</v>
      </c>
      <c r="AM14" s="92"/>
      <c r="AN14" s="8"/>
      <c r="AO14" s="88"/>
      <c r="AP14" s="88"/>
      <c r="AQ14" s="88"/>
      <c r="AR14" s="88"/>
      <c r="AS14" s="88"/>
      <c r="AT14" s="88"/>
      <c r="AU14" s="88"/>
      <c r="AV14" s="88"/>
      <c r="AW14" s="88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3" customFormat="1" ht="15" customHeight="1" thickBot="1">
      <c r="A15" s="89"/>
      <c r="B15" s="90"/>
      <c r="C15" s="90"/>
      <c r="D15" s="90"/>
      <c r="E15" s="55" t="s">
        <v>47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5">
        <f t="shared" si="0"/>
        <v>0</v>
      </c>
      <c r="AL15" s="91">
        <f>+SUM(AK15:AK17)</f>
        <v>0</v>
      </c>
      <c r="AM15" s="92"/>
      <c r="AN15" s="8"/>
      <c r="AO15" s="8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3" customFormat="1" ht="15" customHeight="1" thickBot="1">
      <c r="A16" s="89"/>
      <c r="B16" s="90"/>
      <c r="C16" s="90"/>
      <c r="D16" s="90"/>
      <c r="E16" s="55" t="s">
        <v>48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65">
        <f t="shared" si="0"/>
        <v>0</v>
      </c>
      <c r="AL16" s="91"/>
      <c r="AM16" s="92"/>
      <c r="AN16" s="8"/>
      <c r="AO16" s="8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3" customFormat="1" ht="15" customHeight="1" thickBot="1">
      <c r="A17" s="89"/>
      <c r="B17" s="90"/>
      <c r="C17" s="90"/>
      <c r="D17" s="90"/>
      <c r="E17" s="58" t="s">
        <v>85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65">
        <f t="shared" si="0"/>
        <v>0</v>
      </c>
      <c r="AL17" s="91"/>
      <c r="AM17" s="92"/>
      <c r="AN17" s="8"/>
      <c r="AO17" s="8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3" customFormat="1" ht="15" customHeight="1" thickBot="1">
      <c r="A18" s="89" t="s">
        <v>0</v>
      </c>
      <c r="B18" s="90" t="str">
        <f>+GİRİŞ!A3</f>
        <v>AYDIN DAĞDELEN</v>
      </c>
      <c r="C18" s="90" t="str">
        <f>+GİRİŞ!B3</f>
        <v>Matematik</v>
      </c>
      <c r="D18" s="90" t="str">
        <f>+GİRİŞ!C3</f>
        <v>Mevlana Ortaokulu</v>
      </c>
      <c r="E18" s="54" t="s">
        <v>38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59">
        <f>+SUM(F18:AJ18)</f>
        <v>0</v>
      </c>
      <c r="AL18" s="91">
        <f>+SUM(AK18:AK23)</f>
        <v>0</v>
      </c>
      <c r="AM18" s="92">
        <f>+SUM(AK18:AK29)</f>
        <v>0</v>
      </c>
      <c r="AN18" s="8"/>
      <c r="AO18" s="8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3" customFormat="1" ht="15" customHeight="1" thickBot="1">
      <c r="A19" s="89"/>
      <c r="B19" s="90"/>
      <c r="C19" s="90"/>
      <c r="D19" s="90"/>
      <c r="E19" s="55" t="s">
        <v>39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59">
        <f aca="true" t="shared" si="1" ref="AK19:AK29">SUM(F19:AJ19)</f>
        <v>0</v>
      </c>
      <c r="AL19" s="91"/>
      <c r="AM19" s="92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3" customFormat="1" ht="15" customHeight="1" thickBot="1">
      <c r="A20" s="89"/>
      <c r="B20" s="90"/>
      <c r="C20" s="90"/>
      <c r="D20" s="90"/>
      <c r="E20" s="55" t="s">
        <v>40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59">
        <f t="shared" si="1"/>
        <v>0</v>
      </c>
      <c r="AL20" s="91"/>
      <c r="AM20" s="92"/>
      <c r="AN20" s="8"/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3" customFormat="1" ht="15" customHeight="1" thickBot="1">
      <c r="A21" s="89"/>
      <c r="B21" s="90"/>
      <c r="C21" s="90"/>
      <c r="D21" s="90"/>
      <c r="E21" s="56" t="s">
        <v>41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59">
        <f t="shared" si="1"/>
        <v>0</v>
      </c>
      <c r="AL21" s="91"/>
      <c r="AM21" s="92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3" customFormat="1" ht="15" customHeight="1" thickBot="1">
      <c r="A22" s="89"/>
      <c r="B22" s="90"/>
      <c r="C22" s="90"/>
      <c r="D22" s="90"/>
      <c r="E22" s="55" t="s">
        <v>42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59">
        <f t="shared" si="1"/>
        <v>0</v>
      </c>
      <c r="AL22" s="91"/>
      <c r="AM22" s="92"/>
      <c r="AN22" s="8"/>
      <c r="AO22" s="8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3" customFormat="1" ht="15" customHeight="1" thickBot="1">
      <c r="A23" s="89"/>
      <c r="B23" s="90"/>
      <c r="C23" s="90"/>
      <c r="D23" s="90"/>
      <c r="E23" s="57" t="s">
        <v>43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59">
        <f t="shared" si="1"/>
        <v>0</v>
      </c>
      <c r="AL23" s="91"/>
      <c r="AM23" s="92"/>
      <c r="AN23" s="8"/>
      <c r="AO23" s="8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3" customFormat="1" ht="15" customHeight="1" thickBot="1">
      <c r="A24" s="89"/>
      <c r="B24" s="90"/>
      <c r="C24" s="90"/>
      <c r="D24" s="90"/>
      <c r="E24" s="55" t="s">
        <v>44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60">
        <f t="shared" si="1"/>
        <v>0</v>
      </c>
      <c r="AL24" s="61">
        <f>+AK24</f>
        <v>0</v>
      </c>
      <c r="AM24" s="92"/>
      <c r="AN24" s="8"/>
      <c r="AO24" s="8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3" customFormat="1" ht="15" customHeight="1" thickBot="1">
      <c r="A25" s="89"/>
      <c r="B25" s="90"/>
      <c r="C25" s="90"/>
      <c r="D25" s="90"/>
      <c r="E25" s="55" t="s">
        <v>45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62">
        <f t="shared" si="1"/>
        <v>0</v>
      </c>
      <c r="AL25" s="61">
        <f>+AK25</f>
        <v>0</v>
      </c>
      <c r="AM25" s="92"/>
      <c r="AN25" s="8"/>
      <c r="AO25" s="8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3" customFormat="1" ht="15" customHeight="1" thickBot="1">
      <c r="A26" s="89"/>
      <c r="B26" s="90"/>
      <c r="C26" s="90"/>
      <c r="D26" s="90"/>
      <c r="E26" s="55" t="s">
        <v>46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63">
        <f t="shared" si="1"/>
        <v>0</v>
      </c>
      <c r="AL26" s="64">
        <f>+AK26</f>
        <v>0</v>
      </c>
      <c r="AM26" s="92"/>
      <c r="AN26" s="8"/>
      <c r="AO26" s="8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3" customFormat="1" ht="15" customHeight="1" thickBot="1">
      <c r="A27" s="89"/>
      <c r="B27" s="90"/>
      <c r="C27" s="90"/>
      <c r="D27" s="90"/>
      <c r="E27" s="55" t="s">
        <v>47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5">
        <f t="shared" si="1"/>
        <v>0</v>
      </c>
      <c r="AL27" s="91">
        <f>+SUM(AK27:AK29)</f>
        <v>0</v>
      </c>
      <c r="AM27" s="92"/>
      <c r="AN27" s="8"/>
      <c r="AO27" s="8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3" customFormat="1" ht="15" customHeight="1" thickBot="1">
      <c r="A28" s="89"/>
      <c r="B28" s="90"/>
      <c r="C28" s="90"/>
      <c r="D28" s="90"/>
      <c r="E28" s="55" t="s">
        <v>48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65">
        <f t="shared" si="1"/>
        <v>0</v>
      </c>
      <c r="AL28" s="91"/>
      <c r="AM28" s="92"/>
      <c r="AN28" s="8"/>
      <c r="AO28" s="8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s="3" customFormat="1" ht="15" customHeight="1" thickBot="1">
      <c r="A29" s="89"/>
      <c r="B29" s="90"/>
      <c r="C29" s="90"/>
      <c r="D29" s="90"/>
      <c r="E29" s="58" t="s">
        <v>85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65">
        <f t="shared" si="1"/>
        <v>0</v>
      </c>
      <c r="AL29" s="91"/>
      <c r="AM29" s="92"/>
      <c r="AN29" s="8"/>
      <c r="AO29" s="8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s="3" customFormat="1" ht="15" customHeight="1" thickBot="1">
      <c r="A30" s="89" t="s">
        <v>5</v>
      </c>
      <c r="B30" s="90" t="str">
        <f>+GİRİŞ!A4</f>
        <v>DERYA GÜNEŞ VAROL</v>
      </c>
      <c r="C30" s="90" t="str">
        <f>+GİRİŞ!B4</f>
        <v>İngilizce</v>
      </c>
      <c r="D30" s="90" t="str">
        <f>+GİRİŞ!C4</f>
        <v>Mevlana Ortaokulu</v>
      </c>
      <c r="E30" s="54" t="s">
        <v>38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59">
        <f>+SUM(F30:AJ30)</f>
        <v>0</v>
      </c>
      <c r="AL30" s="91">
        <f>+SUM(AK30:AK35)</f>
        <v>0</v>
      </c>
      <c r="AM30" s="92">
        <f>+SUM(AK30:AK41)</f>
        <v>0</v>
      </c>
      <c r="AN30" s="8"/>
      <c r="AO30" s="8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s="3" customFormat="1" ht="15" customHeight="1" thickBot="1">
      <c r="A31" s="89"/>
      <c r="B31" s="90"/>
      <c r="C31" s="90"/>
      <c r="D31" s="90"/>
      <c r="E31" s="55" t="s">
        <v>39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59">
        <f aca="true" t="shared" si="2" ref="AK31:AK41">SUM(F31:AJ31)</f>
        <v>0</v>
      </c>
      <c r="AL31" s="91"/>
      <c r="AM31" s="92"/>
      <c r="AN31" s="8"/>
      <c r="AO31" s="8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s="3" customFormat="1" ht="15" customHeight="1" thickBot="1">
      <c r="A32" s="89"/>
      <c r="B32" s="90"/>
      <c r="C32" s="90"/>
      <c r="D32" s="90"/>
      <c r="E32" s="55" t="s">
        <v>40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59">
        <f t="shared" si="2"/>
        <v>0</v>
      </c>
      <c r="AL32" s="91"/>
      <c r="AM32" s="92"/>
      <c r="AN32" s="8"/>
      <c r="AO32" s="8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s="3" customFormat="1" ht="15" customHeight="1" thickBot="1">
      <c r="A33" s="89"/>
      <c r="B33" s="90"/>
      <c r="C33" s="90"/>
      <c r="D33" s="90"/>
      <c r="E33" s="56" t="s">
        <v>41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59">
        <f t="shared" si="2"/>
        <v>0</v>
      </c>
      <c r="AL33" s="91"/>
      <c r="AM33" s="92"/>
      <c r="AN33" s="8"/>
      <c r="AO33" s="8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s="3" customFormat="1" ht="15" customHeight="1" thickBot="1">
      <c r="A34" s="89"/>
      <c r="B34" s="90"/>
      <c r="C34" s="90"/>
      <c r="D34" s="90"/>
      <c r="E34" s="55" t="s">
        <v>42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59">
        <f t="shared" si="2"/>
        <v>0</v>
      </c>
      <c r="AL34" s="91"/>
      <c r="AM34" s="92"/>
      <c r="AN34" s="8"/>
      <c r="AO34" s="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s="3" customFormat="1" ht="15" customHeight="1" thickBot="1">
      <c r="A35" s="89"/>
      <c r="B35" s="90"/>
      <c r="C35" s="90"/>
      <c r="D35" s="90"/>
      <c r="E35" s="57" t="s">
        <v>43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59">
        <f t="shared" si="2"/>
        <v>0</v>
      </c>
      <c r="AL35" s="91"/>
      <c r="AM35" s="92"/>
      <c r="AN35" s="8"/>
      <c r="AO35" s="8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s="3" customFormat="1" ht="15" customHeight="1" thickBot="1">
      <c r="A36" s="89"/>
      <c r="B36" s="90"/>
      <c r="C36" s="90"/>
      <c r="D36" s="90"/>
      <c r="E36" s="55" t="s">
        <v>44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60">
        <f t="shared" si="2"/>
        <v>0</v>
      </c>
      <c r="AL36" s="61">
        <f>+AK36</f>
        <v>0</v>
      </c>
      <c r="AM36" s="92"/>
      <c r="AN36" s="8"/>
      <c r="AO36" s="8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s="3" customFormat="1" ht="15" customHeight="1" thickBot="1">
      <c r="A37" s="89"/>
      <c r="B37" s="90"/>
      <c r="C37" s="90"/>
      <c r="D37" s="90"/>
      <c r="E37" s="55" t="s">
        <v>45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62">
        <f t="shared" si="2"/>
        <v>0</v>
      </c>
      <c r="AL37" s="61">
        <f>+AK37</f>
        <v>0</v>
      </c>
      <c r="AM37" s="92"/>
      <c r="AN37" s="8"/>
      <c r="AO37" s="8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s="3" customFormat="1" ht="15" customHeight="1" thickBot="1">
      <c r="A38" s="89"/>
      <c r="B38" s="90"/>
      <c r="C38" s="90"/>
      <c r="D38" s="90"/>
      <c r="E38" s="55" t="s">
        <v>46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63">
        <f t="shared" si="2"/>
        <v>0</v>
      </c>
      <c r="AL38" s="64">
        <f>+AK38</f>
        <v>0</v>
      </c>
      <c r="AM38" s="92"/>
      <c r="AN38" s="8"/>
      <c r="AO38" s="8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s="3" customFormat="1" ht="15" customHeight="1" thickBot="1">
      <c r="A39" s="89"/>
      <c r="B39" s="90"/>
      <c r="C39" s="90"/>
      <c r="D39" s="90"/>
      <c r="E39" s="55" t="s">
        <v>47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65">
        <f t="shared" si="2"/>
        <v>0</v>
      </c>
      <c r="AL39" s="91">
        <f>+SUM(AK39:AK41)</f>
        <v>0</v>
      </c>
      <c r="AM39" s="92"/>
      <c r="AN39" s="8"/>
      <c r="AO39" s="8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s="3" customFormat="1" ht="15" customHeight="1" thickBot="1">
      <c r="A40" s="89"/>
      <c r="B40" s="90"/>
      <c r="C40" s="90"/>
      <c r="D40" s="90"/>
      <c r="E40" s="55" t="s">
        <v>48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65">
        <f t="shared" si="2"/>
        <v>0</v>
      </c>
      <c r="AL40" s="91"/>
      <c r="AM40" s="92"/>
      <c r="AN40" s="8"/>
      <c r="AO40" s="8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s="3" customFormat="1" ht="15" customHeight="1" thickBot="1">
      <c r="A41" s="89"/>
      <c r="B41" s="90"/>
      <c r="C41" s="90"/>
      <c r="D41" s="90"/>
      <c r="E41" s="58" t="s">
        <v>85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65">
        <f t="shared" si="2"/>
        <v>0</v>
      </c>
      <c r="AL41" s="91"/>
      <c r="AM41" s="92"/>
      <c r="AN41" s="8"/>
      <c r="AO41" s="8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s="3" customFormat="1" ht="15" customHeight="1" thickBot="1">
      <c r="A42" s="89" t="s">
        <v>6</v>
      </c>
      <c r="B42" s="90" t="str">
        <f>+GİRİŞ!A5</f>
        <v>DİLAN KILIÇ</v>
      </c>
      <c r="C42" s="90" t="str">
        <f>+GİRİŞ!B5</f>
        <v>Din Kültürü ve Ahlak Bilgisi</v>
      </c>
      <c r="D42" s="90" t="str">
        <f>+GİRİŞ!C5</f>
        <v>Şehit Murat Yıldırım Mesleki ve Teknik Anadolu Lisesi</v>
      </c>
      <c r="E42" s="54" t="s">
        <v>38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59">
        <f>+SUM(F42:AJ42)</f>
        <v>0</v>
      </c>
      <c r="AL42" s="91">
        <f>+SUM(AK42:AK47)</f>
        <v>0</v>
      </c>
      <c r="AM42" s="92">
        <f>+SUM(AK42:AK53)</f>
        <v>0</v>
      </c>
      <c r="AN42" s="8"/>
      <c r="AO42" s="8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s="3" customFormat="1" ht="15" customHeight="1" thickBot="1">
      <c r="A43" s="89"/>
      <c r="B43" s="90"/>
      <c r="C43" s="90"/>
      <c r="D43" s="90"/>
      <c r="E43" s="55" t="s">
        <v>39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59">
        <f aca="true" t="shared" si="3" ref="AK43:AK53">SUM(F43:AJ43)</f>
        <v>0</v>
      </c>
      <c r="AL43" s="91"/>
      <c r="AM43" s="92"/>
      <c r="AN43" s="8"/>
      <c r="AO43" s="8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s="3" customFormat="1" ht="15" customHeight="1" thickBot="1">
      <c r="A44" s="89"/>
      <c r="B44" s="90"/>
      <c r="C44" s="90"/>
      <c r="D44" s="90"/>
      <c r="E44" s="55" t="s">
        <v>40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59">
        <f t="shared" si="3"/>
        <v>0</v>
      </c>
      <c r="AL44" s="91"/>
      <c r="AM44" s="92"/>
      <c r="AN44" s="8"/>
      <c r="AO44" s="8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s="3" customFormat="1" ht="15" customHeight="1" thickBot="1">
      <c r="A45" s="89"/>
      <c r="B45" s="90"/>
      <c r="C45" s="90"/>
      <c r="D45" s="90"/>
      <c r="E45" s="56" t="s">
        <v>41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59">
        <f t="shared" si="3"/>
        <v>0</v>
      </c>
      <c r="AL45" s="91"/>
      <c r="AM45" s="92"/>
      <c r="AN45" s="8"/>
      <c r="AO45" s="8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s="3" customFormat="1" ht="15" customHeight="1" thickBot="1">
      <c r="A46" s="89"/>
      <c r="B46" s="90"/>
      <c r="C46" s="90"/>
      <c r="D46" s="90"/>
      <c r="E46" s="55" t="s">
        <v>42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59">
        <f t="shared" si="3"/>
        <v>0</v>
      </c>
      <c r="AL46" s="91"/>
      <c r="AM46" s="92"/>
      <c r="AN46" s="8"/>
      <c r="AO46" s="8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s="3" customFormat="1" ht="15" customHeight="1" thickBot="1">
      <c r="A47" s="89"/>
      <c r="B47" s="90"/>
      <c r="C47" s="90"/>
      <c r="D47" s="90"/>
      <c r="E47" s="57" t="s">
        <v>43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59">
        <f t="shared" si="3"/>
        <v>0</v>
      </c>
      <c r="AL47" s="91"/>
      <c r="AM47" s="92"/>
      <c r="AN47" s="8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s="3" customFormat="1" ht="15" customHeight="1" thickBot="1">
      <c r="A48" s="89"/>
      <c r="B48" s="90"/>
      <c r="C48" s="90"/>
      <c r="D48" s="90"/>
      <c r="E48" s="55" t="s">
        <v>44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60">
        <f t="shared" si="3"/>
        <v>0</v>
      </c>
      <c r="AL48" s="61">
        <f>+AK48</f>
        <v>0</v>
      </c>
      <c r="AM48" s="92"/>
      <c r="AN48" s="8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s="3" customFormat="1" ht="15" customHeight="1" thickBot="1">
      <c r="A49" s="89"/>
      <c r="B49" s="90"/>
      <c r="C49" s="90"/>
      <c r="D49" s="90"/>
      <c r="E49" s="55" t="s">
        <v>45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62">
        <f t="shared" si="3"/>
        <v>0</v>
      </c>
      <c r="AL49" s="61">
        <f>+AK49</f>
        <v>0</v>
      </c>
      <c r="AM49" s="92"/>
      <c r="AN49" s="8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s="3" customFormat="1" ht="15" customHeight="1" thickBot="1">
      <c r="A50" s="89"/>
      <c r="B50" s="90"/>
      <c r="C50" s="90"/>
      <c r="D50" s="90"/>
      <c r="E50" s="55" t="s">
        <v>46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63">
        <f t="shared" si="3"/>
        <v>0</v>
      </c>
      <c r="AL50" s="64">
        <f>+AK50</f>
        <v>0</v>
      </c>
      <c r="AM50" s="92"/>
      <c r="AN50" s="8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s="3" customFormat="1" ht="15" customHeight="1" thickBot="1">
      <c r="A51" s="89"/>
      <c r="B51" s="90"/>
      <c r="C51" s="90"/>
      <c r="D51" s="90"/>
      <c r="E51" s="55" t="s">
        <v>47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65">
        <f t="shared" si="3"/>
        <v>0</v>
      </c>
      <c r="AL51" s="91">
        <f>+SUM(AK51:AK53)</f>
        <v>0</v>
      </c>
      <c r="AM51" s="92"/>
      <c r="AN51" s="8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s="3" customFormat="1" ht="15" customHeight="1" thickBot="1">
      <c r="A52" s="89"/>
      <c r="B52" s="90"/>
      <c r="C52" s="90"/>
      <c r="D52" s="90"/>
      <c r="E52" s="55" t="s">
        <v>48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65">
        <f t="shared" si="3"/>
        <v>0</v>
      </c>
      <c r="AL52" s="91"/>
      <c r="AM52" s="92"/>
      <c r="AN52" s="8"/>
      <c r="AO52" s="8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s="3" customFormat="1" ht="15" customHeight="1" thickBot="1">
      <c r="A53" s="89"/>
      <c r="B53" s="90"/>
      <c r="C53" s="90"/>
      <c r="D53" s="90"/>
      <c r="E53" s="58" t="s">
        <v>85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65">
        <f t="shared" si="3"/>
        <v>0</v>
      </c>
      <c r="AL53" s="91"/>
      <c r="AM53" s="92"/>
      <c r="AN53" s="8"/>
      <c r="AO53" s="8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s="3" customFormat="1" ht="15" customHeight="1" thickBot="1">
      <c r="A54" s="89" t="s">
        <v>7</v>
      </c>
      <c r="B54" s="90" t="str">
        <f>+GİRİŞ!A6</f>
        <v>EDANUR GÖÇER</v>
      </c>
      <c r="C54" s="90">
        <f>+GİRİŞ!B6</f>
        <v>0</v>
      </c>
      <c r="D54" s="90" t="str">
        <f>+GİRİŞ!C6</f>
        <v>Mevlana Ortaokulu</v>
      </c>
      <c r="E54" s="54" t="s">
        <v>38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59">
        <f>+SUM(F54:AJ54)</f>
        <v>0</v>
      </c>
      <c r="AL54" s="91">
        <f>+SUM(AK54:AK59)</f>
        <v>0</v>
      </c>
      <c r="AM54" s="92">
        <f>+SUM(AK54:AK65)</f>
        <v>0</v>
      </c>
      <c r="AN54" s="8"/>
      <c r="AO54" s="8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s="3" customFormat="1" ht="15" customHeight="1" thickBot="1">
      <c r="A55" s="89"/>
      <c r="B55" s="90"/>
      <c r="C55" s="90"/>
      <c r="D55" s="90"/>
      <c r="E55" s="55" t="s">
        <v>39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59">
        <f aca="true" t="shared" si="4" ref="AK55:AK65">SUM(F55:AJ55)</f>
        <v>0</v>
      </c>
      <c r="AL55" s="91"/>
      <c r="AM55" s="92"/>
      <c r="AN55" s="8"/>
      <c r="AO55" s="8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s="3" customFormat="1" ht="15" customHeight="1" thickBot="1">
      <c r="A56" s="89"/>
      <c r="B56" s="90"/>
      <c r="C56" s="90"/>
      <c r="D56" s="90"/>
      <c r="E56" s="55" t="s">
        <v>40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59">
        <f t="shared" si="4"/>
        <v>0</v>
      </c>
      <c r="AL56" s="91"/>
      <c r="AM56" s="92"/>
      <c r="AN56" s="8"/>
      <c r="AO56" s="8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s="3" customFormat="1" ht="15" customHeight="1" thickBot="1">
      <c r="A57" s="89"/>
      <c r="B57" s="90"/>
      <c r="C57" s="90"/>
      <c r="D57" s="90"/>
      <c r="E57" s="56" t="s">
        <v>41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59">
        <f t="shared" si="4"/>
        <v>0</v>
      </c>
      <c r="AL57" s="91"/>
      <c r="AM57" s="92"/>
      <c r="AN57" s="8"/>
      <c r="AO57" s="8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s="3" customFormat="1" ht="15" customHeight="1" thickBot="1">
      <c r="A58" s="89"/>
      <c r="B58" s="90"/>
      <c r="C58" s="90"/>
      <c r="D58" s="90"/>
      <c r="E58" s="55" t="s">
        <v>42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59">
        <f t="shared" si="4"/>
        <v>0</v>
      </c>
      <c r="AL58" s="91"/>
      <c r="AM58" s="92"/>
      <c r="AN58" s="8"/>
      <c r="AO58" s="8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s="3" customFormat="1" ht="15" customHeight="1" thickBot="1">
      <c r="A59" s="89"/>
      <c r="B59" s="90"/>
      <c r="C59" s="90"/>
      <c r="D59" s="90"/>
      <c r="E59" s="57" t="s">
        <v>43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59">
        <f t="shared" si="4"/>
        <v>0</v>
      </c>
      <c r="AL59" s="91"/>
      <c r="AM59" s="92"/>
      <c r="AN59" s="8"/>
      <c r="AO59" s="8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s="3" customFormat="1" ht="15" customHeight="1" thickBot="1">
      <c r="A60" s="89"/>
      <c r="B60" s="90"/>
      <c r="C60" s="90"/>
      <c r="D60" s="90"/>
      <c r="E60" s="55" t="s">
        <v>44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60">
        <f t="shared" si="4"/>
        <v>0</v>
      </c>
      <c r="AL60" s="61">
        <f>+AK60</f>
        <v>0</v>
      </c>
      <c r="AM60" s="92"/>
      <c r="AN60" s="8"/>
      <c r="AO60" s="8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s="3" customFormat="1" ht="15" customHeight="1" thickBot="1">
      <c r="A61" s="89"/>
      <c r="B61" s="90"/>
      <c r="C61" s="90"/>
      <c r="D61" s="90"/>
      <c r="E61" s="55" t="s">
        <v>45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62">
        <f t="shared" si="4"/>
        <v>0</v>
      </c>
      <c r="AL61" s="61">
        <f>+AK61</f>
        <v>0</v>
      </c>
      <c r="AM61" s="92"/>
      <c r="AN61" s="8"/>
      <c r="AO61" s="8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s="3" customFormat="1" ht="15" customHeight="1" thickBot="1">
      <c r="A62" s="89"/>
      <c r="B62" s="90"/>
      <c r="C62" s="90"/>
      <c r="D62" s="90"/>
      <c r="E62" s="55" t="s">
        <v>46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63">
        <f t="shared" si="4"/>
        <v>0</v>
      </c>
      <c r="AL62" s="64">
        <f>+AK62</f>
        <v>0</v>
      </c>
      <c r="AM62" s="92"/>
      <c r="AN62" s="8"/>
      <c r="AO62" s="8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s="3" customFormat="1" ht="15" customHeight="1" thickBot="1">
      <c r="A63" s="89"/>
      <c r="B63" s="90"/>
      <c r="C63" s="90"/>
      <c r="D63" s="90"/>
      <c r="E63" s="55" t="s">
        <v>47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65">
        <f t="shared" si="4"/>
        <v>0</v>
      </c>
      <c r="AL63" s="91">
        <f>+SUM(AK63:AK65)</f>
        <v>0</v>
      </c>
      <c r="AM63" s="92"/>
      <c r="AN63" s="8"/>
      <c r="AO63" s="8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s="3" customFormat="1" ht="15" customHeight="1" thickBot="1">
      <c r="A64" s="89"/>
      <c r="B64" s="90"/>
      <c r="C64" s="90"/>
      <c r="D64" s="90"/>
      <c r="E64" s="55" t="s">
        <v>48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65">
        <f t="shared" si="4"/>
        <v>0</v>
      </c>
      <c r="AL64" s="91"/>
      <c r="AM64" s="92"/>
      <c r="AN64" s="8"/>
      <c r="AO64" s="8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s="3" customFormat="1" ht="15" customHeight="1" thickBot="1">
      <c r="A65" s="89"/>
      <c r="B65" s="90"/>
      <c r="C65" s="90"/>
      <c r="D65" s="90"/>
      <c r="E65" s="58" t="s">
        <v>85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65">
        <f t="shared" si="4"/>
        <v>0</v>
      </c>
      <c r="AL65" s="91"/>
      <c r="AM65" s="92"/>
      <c r="AN65" s="8"/>
      <c r="AO65" s="8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s="3" customFormat="1" ht="15" customHeight="1" thickBot="1">
      <c r="A66" s="89" t="s">
        <v>8</v>
      </c>
      <c r="B66" s="90" t="str">
        <f>+GİRİŞ!A7</f>
        <v>ESMEHAN YILDIRIM</v>
      </c>
      <c r="C66" s="90">
        <f>+GİRİŞ!B7</f>
        <v>0</v>
      </c>
      <c r="D66" s="90" t="str">
        <f>+GİRİŞ!C7</f>
        <v>Mevlana Ortaokulu</v>
      </c>
      <c r="E66" s="54" t="s">
        <v>38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59">
        <f>+SUM(F66:AJ66)</f>
        <v>0</v>
      </c>
      <c r="AL66" s="91">
        <f>+SUM(AK66:AK71)</f>
        <v>0</v>
      </c>
      <c r="AM66" s="92">
        <f>+SUM(AK66:AK77)</f>
        <v>0</v>
      </c>
      <c r="AN66" s="8"/>
      <c r="AO66" s="8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s="3" customFormat="1" ht="15" customHeight="1" thickBot="1">
      <c r="A67" s="89"/>
      <c r="B67" s="90"/>
      <c r="C67" s="90"/>
      <c r="D67" s="90"/>
      <c r="E67" s="55" t="s">
        <v>39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59">
        <f aca="true" t="shared" si="5" ref="AK67:AK77">SUM(F67:AJ67)</f>
        <v>0</v>
      </c>
      <c r="AL67" s="91"/>
      <c r="AM67" s="92"/>
      <c r="AN67" s="8"/>
      <c r="AO67" s="8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s="3" customFormat="1" ht="15" customHeight="1" thickBot="1">
      <c r="A68" s="89"/>
      <c r="B68" s="90"/>
      <c r="C68" s="90"/>
      <c r="D68" s="90"/>
      <c r="E68" s="55" t="s">
        <v>40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59">
        <f t="shared" si="5"/>
        <v>0</v>
      </c>
      <c r="AL68" s="91"/>
      <c r="AM68" s="92"/>
      <c r="AN68" s="8"/>
      <c r="AO68" s="8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s="3" customFormat="1" ht="15" customHeight="1" thickBot="1">
      <c r="A69" s="89"/>
      <c r="B69" s="90"/>
      <c r="C69" s="90"/>
      <c r="D69" s="90"/>
      <c r="E69" s="56" t="s">
        <v>41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59">
        <f t="shared" si="5"/>
        <v>0</v>
      </c>
      <c r="AL69" s="91"/>
      <c r="AM69" s="92"/>
      <c r="AN69" s="8"/>
      <c r="AO69" s="8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s="3" customFormat="1" ht="15" customHeight="1" thickBot="1">
      <c r="A70" s="89"/>
      <c r="B70" s="90"/>
      <c r="C70" s="90"/>
      <c r="D70" s="90"/>
      <c r="E70" s="55" t="s">
        <v>42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59">
        <f t="shared" si="5"/>
        <v>0</v>
      </c>
      <c r="AL70" s="91"/>
      <c r="AM70" s="92"/>
      <c r="AN70" s="8"/>
      <c r="AO70" s="8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s="3" customFormat="1" ht="15" customHeight="1" thickBot="1">
      <c r="A71" s="89"/>
      <c r="B71" s="90"/>
      <c r="C71" s="90"/>
      <c r="D71" s="90"/>
      <c r="E71" s="57" t="s">
        <v>43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59">
        <f t="shared" si="5"/>
        <v>0</v>
      </c>
      <c r="AL71" s="91"/>
      <c r="AM71" s="92"/>
      <c r="AN71" s="8"/>
      <c r="AO71" s="8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s="3" customFormat="1" ht="15" customHeight="1" thickBot="1">
      <c r="A72" s="89"/>
      <c r="B72" s="90"/>
      <c r="C72" s="90"/>
      <c r="D72" s="90"/>
      <c r="E72" s="55" t="s">
        <v>44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60">
        <f t="shared" si="5"/>
        <v>0</v>
      </c>
      <c r="AL72" s="61">
        <f>+AK72</f>
        <v>0</v>
      </c>
      <c r="AM72" s="92"/>
      <c r="AN72" s="8"/>
      <c r="AO72" s="8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s="3" customFormat="1" ht="15" customHeight="1" thickBot="1">
      <c r="A73" s="89"/>
      <c r="B73" s="90"/>
      <c r="C73" s="90"/>
      <c r="D73" s="90"/>
      <c r="E73" s="55" t="s">
        <v>45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62">
        <f t="shared" si="5"/>
        <v>0</v>
      </c>
      <c r="AL73" s="61">
        <f>+AK73</f>
        <v>0</v>
      </c>
      <c r="AM73" s="92"/>
      <c r="AN73" s="8"/>
      <c r="AO73" s="8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s="3" customFormat="1" ht="15" customHeight="1" thickBot="1">
      <c r="A74" s="89"/>
      <c r="B74" s="90"/>
      <c r="C74" s="90"/>
      <c r="D74" s="90"/>
      <c r="E74" s="55" t="s">
        <v>46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63">
        <f t="shared" si="5"/>
        <v>0</v>
      </c>
      <c r="AL74" s="64">
        <f>+AK74</f>
        <v>0</v>
      </c>
      <c r="AM74" s="92"/>
      <c r="AN74" s="8"/>
      <c r="AO74" s="8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s="3" customFormat="1" ht="15" customHeight="1" thickBot="1">
      <c r="A75" s="89"/>
      <c r="B75" s="90"/>
      <c r="C75" s="90"/>
      <c r="D75" s="90"/>
      <c r="E75" s="55" t="s">
        <v>47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65">
        <f t="shared" si="5"/>
        <v>0</v>
      </c>
      <c r="AL75" s="91">
        <f>+SUM(AK75:AK77)</f>
        <v>0</v>
      </c>
      <c r="AM75" s="92"/>
      <c r="AN75" s="8"/>
      <c r="AO75" s="8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s="3" customFormat="1" ht="15" customHeight="1" thickBot="1">
      <c r="A76" s="89"/>
      <c r="B76" s="90"/>
      <c r="C76" s="90"/>
      <c r="D76" s="90"/>
      <c r="E76" s="55" t="s">
        <v>48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65">
        <f t="shared" si="5"/>
        <v>0</v>
      </c>
      <c r="AL76" s="91"/>
      <c r="AM76" s="92"/>
      <c r="AN76" s="8"/>
      <c r="AO76" s="8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s="3" customFormat="1" ht="15" customHeight="1" thickBot="1">
      <c r="A77" s="89"/>
      <c r="B77" s="90"/>
      <c r="C77" s="90"/>
      <c r="D77" s="90"/>
      <c r="E77" s="58" t="s">
        <v>85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65">
        <f t="shared" si="5"/>
        <v>0</v>
      </c>
      <c r="AL77" s="91"/>
      <c r="AM77" s="92"/>
      <c r="AN77" s="8"/>
      <c r="AO77" s="8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3" customFormat="1" ht="15" customHeight="1" thickBot="1">
      <c r="A78" s="89" t="s">
        <v>9</v>
      </c>
      <c r="B78" s="90" t="str">
        <f>+GİRİŞ!A8</f>
        <v>MAHMUT KAYA</v>
      </c>
      <c r="C78" s="90">
        <f>+GİRİŞ!B8</f>
        <v>0</v>
      </c>
      <c r="D78" s="90" t="str">
        <f>+GİRİŞ!C8</f>
        <v>Mevlana Ortaokulu</v>
      </c>
      <c r="E78" s="54" t="s">
        <v>38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59">
        <f>+SUM(F78:AJ78)</f>
        <v>0</v>
      </c>
      <c r="AL78" s="91">
        <f>+SUM(AK78:AK83)</f>
        <v>0</v>
      </c>
      <c r="AM78" s="92">
        <f>+SUM(AK78:AK89)</f>
        <v>0</v>
      </c>
      <c r="AN78" s="8"/>
      <c r="AO78" s="8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3" customFormat="1" ht="15" customHeight="1" thickBot="1">
      <c r="A79" s="89"/>
      <c r="B79" s="90"/>
      <c r="C79" s="90"/>
      <c r="D79" s="90"/>
      <c r="E79" s="55" t="s">
        <v>39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59">
        <f aca="true" t="shared" si="6" ref="AK79:AK89">SUM(F79:AJ79)</f>
        <v>0</v>
      </c>
      <c r="AL79" s="91"/>
      <c r="AM79" s="92"/>
      <c r="AN79" s="8"/>
      <c r="AO79" s="8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s="3" customFormat="1" ht="15" customHeight="1" thickBot="1">
      <c r="A80" s="89"/>
      <c r="B80" s="90"/>
      <c r="C80" s="90"/>
      <c r="D80" s="90"/>
      <c r="E80" s="55" t="s">
        <v>40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59">
        <f t="shared" si="6"/>
        <v>0</v>
      </c>
      <c r="AL80" s="91"/>
      <c r="AM80" s="92"/>
      <c r="AN80" s="8"/>
      <c r="AO80" s="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3" customFormat="1" ht="15" customHeight="1" thickBot="1">
      <c r="A81" s="89"/>
      <c r="B81" s="90"/>
      <c r="C81" s="90"/>
      <c r="D81" s="90"/>
      <c r="E81" s="56" t="s">
        <v>41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59">
        <f t="shared" si="6"/>
        <v>0</v>
      </c>
      <c r="AL81" s="91"/>
      <c r="AM81" s="92"/>
      <c r="AN81" s="8"/>
      <c r="AO81" s="8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3" customFormat="1" ht="15" customHeight="1" thickBot="1">
      <c r="A82" s="89"/>
      <c r="B82" s="90"/>
      <c r="C82" s="90"/>
      <c r="D82" s="90"/>
      <c r="E82" s="55" t="s">
        <v>42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59">
        <f t="shared" si="6"/>
        <v>0</v>
      </c>
      <c r="AL82" s="91"/>
      <c r="AM82" s="92"/>
      <c r="AN82" s="8"/>
      <c r="AO82" s="8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s="3" customFormat="1" ht="15" customHeight="1" thickBot="1">
      <c r="A83" s="89"/>
      <c r="B83" s="90"/>
      <c r="C83" s="90"/>
      <c r="D83" s="90"/>
      <c r="E83" s="57" t="s">
        <v>43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59">
        <f t="shared" si="6"/>
        <v>0</v>
      </c>
      <c r="AL83" s="91"/>
      <c r="AM83" s="92"/>
      <c r="AN83" s="8"/>
      <c r="AO83" s="8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s="3" customFormat="1" ht="15" customHeight="1" thickBot="1">
      <c r="A84" s="89"/>
      <c r="B84" s="90"/>
      <c r="C84" s="90"/>
      <c r="D84" s="90"/>
      <c r="E84" s="55" t="s">
        <v>44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60">
        <f t="shared" si="6"/>
        <v>0</v>
      </c>
      <c r="AL84" s="61">
        <f>+AK84</f>
        <v>0</v>
      </c>
      <c r="AM84" s="92"/>
      <c r="AN84" s="8"/>
      <c r="AO84" s="8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s="3" customFormat="1" ht="15" customHeight="1" thickBot="1">
      <c r="A85" s="89"/>
      <c r="B85" s="90"/>
      <c r="C85" s="90"/>
      <c r="D85" s="90"/>
      <c r="E85" s="55" t="s">
        <v>45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62">
        <f t="shared" si="6"/>
        <v>0</v>
      </c>
      <c r="AL85" s="61">
        <f>+AK85</f>
        <v>0</v>
      </c>
      <c r="AM85" s="92"/>
      <c r="AN85" s="8"/>
      <c r="AO85" s="8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s="3" customFormat="1" ht="15" customHeight="1" thickBot="1">
      <c r="A86" s="89"/>
      <c r="B86" s="90"/>
      <c r="C86" s="90"/>
      <c r="D86" s="90"/>
      <c r="E86" s="55" t="s">
        <v>46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63">
        <f t="shared" si="6"/>
        <v>0</v>
      </c>
      <c r="AL86" s="64">
        <f>+AK86</f>
        <v>0</v>
      </c>
      <c r="AM86" s="92"/>
      <c r="AN86" s="8"/>
      <c r="AO86" s="8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s="3" customFormat="1" ht="15" customHeight="1" thickBot="1">
      <c r="A87" s="89"/>
      <c r="B87" s="90"/>
      <c r="C87" s="90"/>
      <c r="D87" s="90"/>
      <c r="E87" s="55" t="s">
        <v>47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65">
        <f t="shared" si="6"/>
        <v>0</v>
      </c>
      <c r="AL87" s="91">
        <f>+SUM(AK87:AK89)</f>
        <v>0</v>
      </c>
      <c r="AM87" s="92"/>
      <c r="AN87" s="8"/>
      <c r="AO87" s="8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s="3" customFormat="1" ht="15" customHeight="1" thickBot="1">
      <c r="A88" s="89"/>
      <c r="B88" s="90"/>
      <c r="C88" s="90"/>
      <c r="D88" s="90"/>
      <c r="E88" s="55" t="s">
        <v>48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65">
        <f t="shared" si="6"/>
        <v>0</v>
      </c>
      <c r="AL88" s="91"/>
      <c r="AM88" s="92"/>
      <c r="AN88" s="8"/>
      <c r="AO88" s="8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s="3" customFormat="1" ht="15" customHeight="1" thickBot="1">
      <c r="A89" s="89"/>
      <c r="B89" s="90"/>
      <c r="C89" s="90"/>
      <c r="D89" s="90"/>
      <c r="E89" s="58" t="s">
        <v>85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65">
        <f t="shared" si="6"/>
        <v>0</v>
      </c>
      <c r="AL89" s="91"/>
      <c r="AM89" s="92"/>
      <c r="AN89" s="8"/>
      <c r="AO89" s="8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s="3" customFormat="1" ht="15" customHeight="1" thickBot="1">
      <c r="A90" s="89" t="s">
        <v>10</v>
      </c>
      <c r="B90" s="90" t="str">
        <f>+GİRİŞ!A9</f>
        <v>MAHSUM DEMİRTAŞ</v>
      </c>
      <c r="C90" s="90">
        <f>+GİRİŞ!B9</f>
        <v>0</v>
      </c>
      <c r="D90" s="90" t="str">
        <f>+GİRİŞ!C9</f>
        <v>Mevlana Ortaokulu</v>
      </c>
      <c r="E90" s="54" t="s">
        <v>38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59">
        <f>+SUM(F90:AJ90)</f>
        <v>0</v>
      </c>
      <c r="AL90" s="91">
        <f>+SUM(AK90:AK95)</f>
        <v>0</v>
      </c>
      <c r="AM90" s="92">
        <f>+SUM(AK90:AK101)</f>
        <v>0</v>
      </c>
      <c r="AN90" s="8"/>
      <c r="AO90" s="8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s="3" customFormat="1" ht="15" customHeight="1" thickBot="1">
      <c r="A91" s="89"/>
      <c r="B91" s="90"/>
      <c r="C91" s="90"/>
      <c r="D91" s="90"/>
      <c r="E91" s="55" t="s">
        <v>39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59">
        <f aca="true" t="shared" si="7" ref="AK91:AK101">SUM(F91:AJ91)</f>
        <v>0</v>
      </c>
      <c r="AL91" s="91"/>
      <c r="AM91" s="92"/>
      <c r="AN91" s="8"/>
      <c r="AO91" s="8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s="3" customFormat="1" ht="15" customHeight="1" thickBot="1">
      <c r="A92" s="89"/>
      <c r="B92" s="90"/>
      <c r="C92" s="90"/>
      <c r="D92" s="90"/>
      <c r="E92" s="55" t="s">
        <v>40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59">
        <f t="shared" si="7"/>
        <v>0</v>
      </c>
      <c r="AL92" s="91"/>
      <c r="AM92" s="92"/>
      <c r="AN92" s="8"/>
      <c r="AO92" s="8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s="3" customFormat="1" ht="15" customHeight="1" thickBot="1">
      <c r="A93" s="89"/>
      <c r="B93" s="90"/>
      <c r="C93" s="90"/>
      <c r="D93" s="90"/>
      <c r="E93" s="56" t="s">
        <v>41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59">
        <f t="shared" si="7"/>
        <v>0</v>
      </c>
      <c r="AL93" s="91"/>
      <c r="AM93" s="92"/>
      <c r="AN93" s="8"/>
      <c r="AO93" s="8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s="3" customFormat="1" ht="15" customHeight="1" thickBot="1">
      <c r="A94" s="89"/>
      <c r="B94" s="90"/>
      <c r="C94" s="90"/>
      <c r="D94" s="90"/>
      <c r="E94" s="55" t="s">
        <v>42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59">
        <f t="shared" si="7"/>
        <v>0</v>
      </c>
      <c r="AL94" s="91"/>
      <c r="AM94" s="92"/>
      <c r="AN94" s="8"/>
      <c r="AO94" s="8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s="3" customFormat="1" ht="15" customHeight="1" thickBot="1">
      <c r="A95" s="89"/>
      <c r="B95" s="90"/>
      <c r="C95" s="90"/>
      <c r="D95" s="90"/>
      <c r="E95" s="57" t="s">
        <v>43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59">
        <f t="shared" si="7"/>
        <v>0</v>
      </c>
      <c r="AL95" s="91"/>
      <c r="AM95" s="92"/>
      <c r="AN95" s="8"/>
      <c r="AO95" s="8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s="3" customFormat="1" ht="15" customHeight="1" thickBot="1">
      <c r="A96" s="89"/>
      <c r="B96" s="90"/>
      <c r="C96" s="90"/>
      <c r="D96" s="90"/>
      <c r="E96" s="55" t="s">
        <v>44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60">
        <f t="shared" si="7"/>
        <v>0</v>
      </c>
      <c r="AL96" s="61">
        <f>+AK96</f>
        <v>0</v>
      </c>
      <c r="AM96" s="92"/>
      <c r="AN96" s="8"/>
      <c r="AO96" s="8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s="3" customFormat="1" ht="15" customHeight="1" thickBot="1">
      <c r="A97" s="89"/>
      <c r="B97" s="90"/>
      <c r="C97" s="90"/>
      <c r="D97" s="90"/>
      <c r="E97" s="55" t="s">
        <v>45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62">
        <f t="shared" si="7"/>
        <v>0</v>
      </c>
      <c r="AL97" s="61">
        <f>+AK97</f>
        <v>0</v>
      </c>
      <c r="AM97" s="92"/>
      <c r="AN97" s="8"/>
      <c r="AO97" s="8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s="3" customFormat="1" ht="15" customHeight="1" thickBot="1">
      <c r="A98" s="89"/>
      <c r="B98" s="90"/>
      <c r="C98" s="90"/>
      <c r="D98" s="90"/>
      <c r="E98" s="55" t="s">
        <v>46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63">
        <f t="shared" si="7"/>
        <v>0</v>
      </c>
      <c r="AL98" s="64">
        <f>+AK98</f>
        <v>0</v>
      </c>
      <c r="AM98" s="92"/>
      <c r="AN98" s="8"/>
      <c r="AO98" s="8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s="3" customFormat="1" ht="15" customHeight="1" thickBot="1">
      <c r="A99" s="89"/>
      <c r="B99" s="90"/>
      <c r="C99" s="90"/>
      <c r="D99" s="90"/>
      <c r="E99" s="55" t="s">
        <v>47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65">
        <f t="shared" si="7"/>
        <v>0</v>
      </c>
      <c r="AL99" s="91">
        <f>+SUM(AK99:AK101)</f>
        <v>0</v>
      </c>
      <c r="AM99" s="92"/>
      <c r="AN99" s="8"/>
      <c r="AO99" s="8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s="3" customFormat="1" ht="15" customHeight="1" thickBot="1">
      <c r="A100" s="89"/>
      <c r="B100" s="90"/>
      <c r="C100" s="90"/>
      <c r="D100" s="90"/>
      <c r="E100" s="55" t="s">
        <v>48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65">
        <f t="shared" si="7"/>
        <v>0</v>
      </c>
      <c r="AL100" s="91"/>
      <c r="AM100" s="92"/>
      <c r="AN100" s="8"/>
      <c r="AO100" s="8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s="3" customFormat="1" ht="15" customHeight="1" thickBot="1">
      <c r="A101" s="89"/>
      <c r="B101" s="90"/>
      <c r="C101" s="90"/>
      <c r="D101" s="90"/>
      <c r="E101" s="58" t="s">
        <v>85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65">
        <f t="shared" si="7"/>
        <v>0</v>
      </c>
      <c r="AL101" s="91"/>
      <c r="AM101" s="92"/>
      <c r="AN101" s="8"/>
      <c r="AO101" s="8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s="3" customFormat="1" ht="15" customHeight="1" thickBot="1">
      <c r="A102" s="89" t="s">
        <v>11</v>
      </c>
      <c r="B102" s="90" t="str">
        <f>+GİRİŞ!A10</f>
        <v>MERVE ARIKAN</v>
      </c>
      <c r="C102" s="90">
        <f>+GİRİŞ!B10</f>
        <v>0</v>
      </c>
      <c r="D102" s="90" t="str">
        <f>+GİRİŞ!C10</f>
        <v>Mevlana Ortaokulu</v>
      </c>
      <c r="E102" s="54" t="s">
        <v>38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59">
        <f>+SUM(F102:AJ102)</f>
        <v>0</v>
      </c>
      <c r="AL102" s="91">
        <f>+SUM(AK102:AK107)</f>
        <v>0</v>
      </c>
      <c r="AM102" s="92">
        <f>+SUM(AK102:AK113)</f>
        <v>0</v>
      </c>
      <c r="AN102" s="8"/>
      <c r="AO102" s="8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s="3" customFormat="1" ht="15" customHeight="1" thickBot="1">
      <c r="A103" s="89"/>
      <c r="B103" s="90"/>
      <c r="C103" s="90"/>
      <c r="D103" s="90"/>
      <c r="E103" s="55" t="s">
        <v>39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59">
        <f aca="true" t="shared" si="8" ref="AK103:AK113">SUM(F103:AJ103)</f>
        <v>0</v>
      </c>
      <c r="AL103" s="91"/>
      <c r="AM103" s="92"/>
      <c r="AN103" s="8"/>
      <c r="AO103" s="8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s="3" customFormat="1" ht="15" customHeight="1" thickBot="1">
      <c r="A104" s="89"/>
      <c r="B104" s="90"/>
      <c r="C104" s="90"/>
      <c r="D104" s="90"/>
      <c r="E104" s="55" t="s">
        <v>40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59">
        <f t="shared" si="8"/>
        <v>0</v>
      </c>
      <c r="AL104" s="91"/>
      <c r="AM104" s="92"/>
      <c r="AN104" s="8"/>
      <c r="AO104" s="8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s="3" customFormat="1" ht="15" customHeight="1" thickBot="1">
      <c r="A105" s="89"/>
      <c r="B105" s="90"/>
      <c r="C105" s="90"/>
      <c r="D105" s="90"/>
      <c r="E105" s="56" t="s">
        <v>41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59">
        <f t="shared" si="8"/>
        <v>0</v>
      </c>
      <c r="AL105" s="91"/>
      <c r="AM105" s="92"/>
      <c r="AN105" s="8"/>
      <c r="AO105" s="8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s="3" customFormat="1" ht="15" customHeight="1" thickBot="1">
      <c r="A106" s="89"/>
      <c r="B106" s="90"/>
      <c r="C106" s="90"/>
      <c r="D106" s="90"/>
      <c r="E106" s="55" t="s">
        <v>42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59">
        <f t="shared" si="8"/>
        <v>0</v>
      </c>
      <c r="AL106" s="91"/>
      <c r="AM106" s="92"/>
      <c r="AN106" s="8"/>
      <c r="AO106" s="8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s="3" customFormat="1" ht="15" customHeight="1" thickBot="1">
      <c r="A107" s="89"/>
      <c r="B107" s="90"/>
      <c r="C107" s="90"/>
      <c r="D107" s="90"/>
      <c r="E107" s="57" t="s">
        <v>43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59">
        <f t="shared" si="8"/>
        <v>0</v>
      </c>
      <c r="AL107" s="91"/>
      <c r="AM107" s="92"/>
      <c r="AN107" s="8"/>
      <c r="AO107" s="8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s="3" customFormat="1" ht="15" customHeight="1" thickBot="1">
      <c r="A108" s="89"/>
      <c r="B108" s="90"/>
      <c r="C108" s="90"/>
      <c r="D108" s="90"/>
      <c r="E108" s="55" t="s">
        <v>44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60">
        <f t="shared" si="8"/>
        <v>0</v>
      </c>
      <c r="AL108" s="61">
        <f>+AK108</f>
        <v>0</v>
      </c>
      <c r="AM108" s="92"/>
      <c r="AN108" s="8"/>
      <c r="AO108" s="8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s="3" customFormat="1" ht="15" customHeight="1" thickBot="1">
      <c r="A109" s="89"/>
      <c r="B109" s="90"/>
      <c r="C109" s="90"/>
      <c r="D109" s="90"/>
      <c r="E109" s="55" t="s">
        <v>45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62">
        <f t="shared" si="8"/>
        <v>0</v>
      </c>
      <c r="AL109" s="61">
        <f>+AK109</f>
        <v>0</v>
      </c>
      <c r="AM109" s="92"/>
      <c r="AN109" s="8"/>
      <c r="AO109" s="8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s="3" customFormat="1" ht="15" customHeight="1" thickBot="1">
      <c r="A110" s="89"/>
      <c r="B110" s="90"/>
      <c r="C110" s="90"/>
      <c r="D110" s="90"/>
      <c r="E110" s="55" t="s">
        <v>46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63">
        <f t="shared" si="8"/>
        <v>0</v>
      </c>
      <c r="AL110" s="64">
        <f>+AK110</f>
        <v>0</v>
      </c>
      <c r="AM110" s="92"/>
      <c r="AN110" s="8"/>
      <c r="AO110" s="8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s="3" customFormat="1" ht="15" customHeight="1" thickBot="1">
      <c r="A111" s="89"/>
      <c r="B111" s="90"/>
      <c r="C111" s="90"/>
      <c r="D111" s="90"/>
      <c r="E111" s="55" t="s">
        <v>47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65">
        <f t="shared" si="8"/>
        <v>0</v>
      </c>
      <c r="AL111" s="91">
        <f>+SUM(AK111:AK113)</f>
        <v>0</v>
      </c>
      <c r="AM111" s="92"/>
      <c r="AN111" s="8"/>
      <c r="AO111" s="8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s="3" customFormat="1" ht="15" customHeight="1" thickBot="1">
      <c r="A112" s="89"/>
      <c r="B112" s="90"/>
      <c r="C112" s="90"/>
      <c r="D112" s="90"/>
      <c r="E112" s="55" t="s">
        <v>48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65">
        <f t="shared" si="8"/>
        <v>0</v>
      </c>
      <c r="AL112" s="91"/>
      <c r="AM112" s="92"/>
      <c r="AN112" s="8"/>
      <c r="AO112" s="8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s="3" customFormat="1" ht="15" customHeight="1" thickBot="1">
      <c r="A113" s="89"/>
      <c r="B113" s="90"/>
      <c r="C113" s="90"/>
      <c r="D113" s="90"/>
      <c r="E113" s="58" t="s">
        <v>85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65">
        <f t="shared" si="8"/>
        <v>0</v>
      </c>
      <c r="AL113" s="91"/>
      <c r="AM113" s="92"/>
      <c r="AN113" s="8"/>
      <c r="AO113" s="8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s="3" customFormat="1" ht="15" customHeight="1" thickBot="1">
      <c r="A114" s="89" t="s">
        <v>12</v>
      </c>
      <c r="B114" s="90" t="str">
        <f>+GİRİŞ!A11</f>
        <v>MERVE ARIKAN</v>
      </c>
      <c r="C114" s="90">
        <f>+GİRİŞ!B11</f>
        <v>0</v>
      </c>
      <c r="D114" s="90" t="str">
        <f>+GİRİŞ!C11</f>
        <v>Mevlana Ortaokulu</v>
      </c>
      <c r="E114" s="54" t="s">
        <v>38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59">
        <f>+SUM(F114:AJ114)</f>
        <v>0</v>
      </c>
      <c r="AL114" s="91">
        <f>+SUM(AK114:AK119)</f>
        <v>0</v>
      </c>
      <c r="AM114" s="92">
        <f>+SUM(AK114:AK125)</f>
        <v>0</v>
      </c>
      <c r="AN114" s="8"/>
      <c r="AO114" s="8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s="3" customFormat="1" ht="15" customHeight="1" thickBot="1">
      <c r="A115" s="89"/>
      <c r="B115" s="90"/>
      <c r="C115" s="90"/>
      <c r="D115" s="90"/>
      <c r="E115" s="55" t="s">
        <v>39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59">
        <f aca="true" t="shared" si="9" ref="AK115:AK125">SUM(F115:AJ115)</f>
        <v>0</v>
      </c>
      <c r="AL115" s="91"/>
      <c r="AM115" s="92"/>
      <c r="AN115" s="8"/>
      <c r="AO115" s="8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s="3" customFormat="1" ht="15" customHeight="1" thickBot="1">
      <c r="A116" s="89"/>
      <c r="B116" s="90"/>
      <c r="C116" s="90"/>
      <c r="D116" s="90"/>
      <c r="E116" s="55" t="s">
        <v>40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59">
        <f t="shared" si="9"/>
        <v>0</v>
      </c>
      <c r="AL116" s="91"/>
      <c r="AM116" s="92"/>
      <c r="AN116" s="8"/>
      <c r="AO116" s="8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s="3" customFormat="1" ht="15" customHeight="1" thickBot="1">
      <c r="A117" s="89"/>
      <c r="B117" s="90"/>
      <c r="C117" s="90"/>
      <c r="D117" s="90"/>
      <c r="E117" s="56" t="s">
        <v>41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59">
        <f t="shared" si="9"/>
        <v>0</v>
      </c>
      <c r="AL117" s="91"/>
      <c r="AM117" s="92"/>
      <c r="AN117" s="8"/>
      <c r="AO117" s="8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s="3" customFormat="1" ht="15" customHeight="1" thickBot="1">
      <c r="A118" s="89"/>
      <c r="B118" s="90"/>
      <c r="C118" s="90"/>
      <c r="D118" s="90"/>
      <c r="E118" s="55" t="s">
        <v>42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59">
        <f t="shared" si="9"/>
        <v>0</v>
      </c>
      <c r="AL118" s="91"/>
      <c r="AM118" s="92"/>
      <c r="AN118" s="8"/>
      <c r="AO118" s="8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s="3" customFormat="1" ht="15" customHeight="1" thickBot="1">
      <c r="A119" s="89"/>
      <c r="B119" s="90"/>
      <c r="C119" s="90"/>
      <c r="D119" s="90"/>
      <c r="E119" s="57" t="s">
        <v>43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59">
        <f t="shared" si="9"/>
        <v>0</v>
      </c>
      <c r="AL119" s="91"/>
      <c r="AM119" s="92"/>
      <c r="AN119" s="8"/>
      <c r="AO119" s="8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s="3" customFormat="1" ht="15" customHeight="1" thickBot="1">
      <c r="A120" s="89"/>
      <c r="B120" s="90"/>
      <c r="C120" s="90"/>
      <c r="D120" s="90"/>
      <c r="E120" s="55" t="s">
        <v>44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60">
        <f t="shared" si="9"/>
        <v>0</v>
      </c>
      <c r="AL120" s="61">
        <f>+AK120</f>
        <v>0</v>
      </c>
      <c r="AM120" s="92"/>
      <c r="AN120" s="8"/>
      <c r="AO120" s="8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s="3" customFormat="1" ht="15" customHeight="1" thickBot="1">
      <c r="A121" s="89"/>
      <c r="B121" s="90"/>
      <c r="C121" s="90"/>
      <c r="D121" s="90"/>
      <c r="E121" s="55" t="s">
        <v>45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62">
        <f t="shared" si="9"/>
        <v>0</v>
      </c>
      <c r="AL121" s="61">
        <f>+AK121</f>
        <v>0</v>
      </c>
      <c r="AM121" s="92"/>
      <c r="AN121" s="8"/>
      <c r="AO121" s="8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s="3" customFormat="1" ht="15" customHeight="1" thickBot="1">
      <c r="A122" s="89"/>
      <c r="B122" s="90"/>
      <c r="C122" s="90"/>
      <c r="D122" s="90"/>
      <c r="E122" s="55" t="s">
        <v>46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63">
        <f t="shared" si="9"/>
        <v>0</v>
      </c>
      <c r="AL122" s="64">
        <f>+AK122</f>
        <v>0</v>
      </c>
      <c r="AM122" s="92"/>
      <c r="AN122" s="8"/>
      <c r="AO122" s="8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s="3" customFormat="1" ht="15" customHeight="1" thickBot="1">
      <c r="A123" s="89"/>
      <c r="B123" s="90"/>
      <c r="C123" s="90"/>
      <c r="D123" s="90"/>
      <c r="E123" s="55" t="s">
        <v>47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65">
        <f t="shared" si="9"/>
        <v>0</v>
      </c>
      <c r="AL123" s="91">
        <f>+SUM(AK123:AK125)</f>
        <v>0</v>
      </c>
      <c r="AM123" s="92"/>
      <c r="AN123" s="8"/>
      <c r="AO123" s="8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s="3" customFormat="1" ht="15" customHeight="1" thickBot="1">
      <c r="A124" s="89"/>
      <c r="B124" s="90"/>
      <c r="C124" s="90"/>
      <c r="D124" s="90"/>
      <c r="E124" s="55" t="s">
        <v>48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65">
        <f t="shared" si="9"/>
        <v>0</v>
      </c>
      <c r="AL124" s="91"/>
      <c r="AM124" s="92"/>
      <c r="AN124" s="8"/>
      <c r="AO124" s="8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s="3" customFormat="1" ht="15" customHeight="1" thickBot="1">
      <c r="A125" s="89"/>
      <c r="B125" s="90"/>
      <c r="C125" s="90"/>
      <c r="D125" s="90"/>
      <c r="E125" s="58" t="s">
        <v>85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65">
        <f t="shared" si="9"/>
        <v>0</v>
      </c>
      <c r="AL125" s="91"/>
      <c r="AM125" s="92"/>
      <c r="AN125" s="8"/>
      <c r="AO125" s="8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s="3" customFormat="1" ht="15" customHeight="1" thickBot="1">
      <c r="A126" s="89" t="s">
        <v>13</v>
      </c>
      <c r="B126" s="90" t="str">
        <f>+GİRİŞ!A12</f>
        <v>MERVE ARIKAN</v>
      </c>
      <c r="C126" s="90">
        <f>+GİRİŞ!B12</f>
        <v>0</v>
      </c>
      <c r="D126" s="90" t="str">
        <f>+GİRİŞ!C12</f>
        <v>Mevlana Ortaokulu</v>
      </c>
      <c r="E126" s="54" t="s">
        <v>38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59">
        <f>+SUM(F126:AJ126)</f>
        <v>0</v>
      </c>
      <c r="AL126" s="91">
        <f>+SUM(AK126:AK131)</f>
        <v>0</v>
      </c>
      <c r="AM126" s="92">
        <f>+SUM(AK126:AK137)</f>
        <v>0</v>
      </c>
      <c r="AN126" s="8"/>
      <c r="AO126" s="8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s="3" customFormat="1" ht="15" customHeight="1" thickBot="1">
      <c r="A127" s="89"/>
      <c r="B127" s="90"/>
      <c r="C127" s="90"/>
      <c r="D127" s="90"/>
      <c r="E127" s="55" t="s">
        <v>39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59">
        <f aca="true" t="shared" si="10" ref="AK127:AK137">SUM(F127:AJ127)</f>
        <v>0</v>
      </c>
      <c r="AL127" s="91"/>
      <c r="AM127" s="92"/>
      <c r="AN127" s="8"/>
      <c r="AO127" s="8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s="3" customFormat="1" ht="15" customHeight="1" thickBot="1">
      <c r="A128" s="89"/>
      <c r="B128" s="90"/>
      <c r="C128" s="90"/>
      <c r="D128" s="90"/>
      <c r="E128" s="55" t="s">
        <v>40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59">
        <f t="shared" si="10"/>
        <v>0</v>
      </c>
      <c r="AL128" s="91"/>
      <c r="AM128" s="92"/>
      <c r="AN128" s="8"/>
      <c r="AO128" s="8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s="3" customFormat="1" ht="15" customHeight="1" thickBot="1">
      <c r="A129" s="89"/>
      <c r="B129" s="90"/>
      <c r="C129" s="90"/>
      <c r="D129" s="90"/>
      <c r="E129" s="56" t="s">
        <v>41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59">
        <f t="shared" si="10"/>
        <v>0</v>
      </c>
      <c r="AL129" s="91"/>
      <c r="AM129" s="92"/>
      <c r="AN129" s="8"/>
      <c r="AO129" s="8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s="3" customFormat="1" ht="15" customHeight="1" thickBot="1">
      <c r="A130" s="89"/>
      <c r="B130" s="90"/>
      <c r="C130" s="90"/>
      <c r="D130" s="90"/>
      <c r="E130" s="55" t="s">
        <v>42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59">
        <f t="shared" si="10"/>
        <v>0</v>
      </c>
      <c r="AL130" s="91"/>
      <c r="AM130" s="92"/>
      <c r="AN130" s="8"/>
      <c r="AO130" s="8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s="3" customFormat="1" ht="15" customHeight="1" thickBot="1">
      <c r="A131" s="89"/>
      <c r="B131" s="90"/>
      <c r="C131" s="90"/>
      <c r="D131" s="90"/>
      <c r="E131" s="57" t="s">
        <v>43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59">
        <f t="shared" si="10"/>
        <v>0</v>
      </c>
      <c r="AL131" s="91"/>
      <c r="AM131" s="92"/>
      <c r="AN131" s="8"/>
      <c r="AO131" s="8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s="3" customFormat="1" ht="15" customHeight="1" thickBot="1">
      <c r="A132" s="89"/>
      <c r="B132" s="90"/>
      <c r="C132" s="90"/>
      <c r="D132" s="90"/>
      <c r="E132" s="55" t="s">
        <v>44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60">
        <f t="shared" si="10"/>
        <v>0</v>
      </c>
      <c r="AL132" s="61">
        <f>+AK132</f>
        <v>0</v>
      </c>
      <c r="AM132" s="92"/>
      <c r="AN132" s="8"/>
      <c r="AO132" s="8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s="3" customFormat="1" ht="15" customHeight="1" thickBot="1">
      <c r="A133" s="89"/>
      <c r="B133" s="90"/>
      <c r="C133" s="90"/>
      <c r="D133" s="90"/>
      <c r="E133" s="55" t="s">
        <v>45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62">
        <f t="shared" si="10"/>
        <v>0</v>
      </c>
      <c r="AL133" s="61">
        <f>+AK133</f>
        <v>0</v>
      </c>
      <c r="AM133" s="92"/>
      <c r="AN133" s="8"/>
      <c r="AO133" s="8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s="3" customFormat="1" ht="15" customHeight="1" thickBot="1">
      <c r="A134" s="89"/>
      <c r="B134" s="90"/>
      <c r="C134" s="90"/>
      <c r="D134" s="90"/>
      <c r="E134" s="55" t="s">
        <v>46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3">
        <f t="shared" si="10"/>
        <v>0</v>
      </c>
      <c r="AL134" s="64">
        <f>+AK134</f>
        <v>0</v>
      </c>
      <c r="AM134" s="92"/>
      <c r="AN134" s="8"/>
      <c r="AO134" s="8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s="3" customFormat="1" ht="15" customHeight="1" thickBot="1">
      <c r="A135" s="89"/>
      <c r="B135" s="90"/>
      <c r="C135" s="90"/>
      <c r="D135" s="90"/>
      <c r="E135" s="55" t="s">
        <v>47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65">
        <f t="shared" si="10"/>
        <v>0</v>
      </c>
      <c r="AL135" s="91">
        <f>+SUM(AK135:AK137)</f>
        <v>0</v>
      </c>
      <c r="AM135" s="92"/>
      <c r="AN135" s="8"/>
      <c r="AO135" s="8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s="3" customFormat="1" ht="15" customHeight="1" thickBot="1">
      <c r="A136" s="89"/>
      <c r="B136" s="90"/>
      <c r="C136" s="90"/>
      <c r="D136" s="90"/>
      <c r="E136" s="55" t="s">
        <v>48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65">
        <f t="shared" si="10"/>
        <v>0</v>
      </c>
      <c r="AL136" s="91"/>
      <c r="AM136" s="92"/>
      <c r="AN136" s="8"/>
      <c r="AO136" s="8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s="3" customFormat="1" ht="15" customHeight="1" thickBot="1">
      <c r="A137" s="89"/>
      <c r="B137" s="90"/>
      <c r="C137" s="90"/>
      <c r="D137" s="90"/>
      <c r="E137" s="58" t="s">
        <v>85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5">
        <f t="shared" si="10"/>
        <v>0</v>
      </c>
      <c r="AL137" s="91"/>
      <c r="AM137" s="92"/>
      <c r="AN137" s="8"/>
      <c r="AO137" s="8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s="3" customFormat="1" ht="15" customHeight="1" thickBot="1">
      <c r="A138" s="89" t="s">
        <v>14</v>
      </c>
      <c r="B138" s="90" t="str">
        <f>+GİRİŞ!A13</f>
        <v>MERVE ARIKAN</v>
      </c>
      <c r="C138" s="90">
        <f>+GİRİŞ!B13</f>
        <v>0</v>
      </c>
      <c r="D138" s="90" t="str">
        <f>+GİRİŞ!C13</f>
        <v>Mevlana Ortaokulu</v>
      </c>
      <c r="E138" s="54" t="s">
        <v>38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59">
        <f>+SUM(F138:AJ138)</f>
        <v>0</v>
      </c>
      <c r="AL138" s="91">
        <f>+SUM(AK138:AK143)</f>
        <v>0</v>
      </c>
      <c r="AM138" s="92">
        <f>+SUM(AK138:AK149)</f>
        <v>0</v>
      </c>
      <c r="AN138" s="8"/>
      <c r="AO138" s="8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s="3" customFormat="1" ht="15" customHeight="1" thickBot="1">
      <c r="A139" s="89"/>
      <c r="B139" s="90"/>
      <c r="C139" s="90"/>
      <c r="D139" s="90"/>
      <c r="E139" s="55" t="s">
        <v>39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59">
        <f aca="true" t="shared" si="11" ref="AK139:AK149">SUM(F139:AJ139)</f>
        <v>0</v>
      </c>
      <c r="AL139" s="91"/>
      <c r="AM139" s="92"/>
      <c r="AN139" s="8"/>
      <c r="AO139" s="8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s="3" customFormat="1" ht="15" customHeight="1" thickBot="1">
      <c r="A140" s="89"/>
      <c r="B140" s="90"/>
      <c r="C140" s="90"/>
      <c r="D140" s="90"/>
      <c r="E140" s="55" t="s">
        <v>40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59">
        <f t="shared" si="11"/>
        <v>0</v>
      </c>
      <c r="AL140" s="91"/>
      <c r="AM140" s="92"/>
      <c r="AN140" s="8"/>
      <c r="AO140" s="8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s="3" customFormat="1" ht="15" customHeight="1" thickBot="1">
      <c r="A141" s="89"/>
      <c r="B141" s="90"/>
      <c r="C141" s="90"/>
      <c r="D141" s="90"/>
      <c r="E141" s="56" t="s">
        <v>41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59">
        <f t="shared" si="11"/>
        <v>0</v>
      </c>
      <c r="AL141" s="91"/>
      <c r="AM141" s="92"/>
      <c r="AN141" s="8"/>
      <c r="AO141" s="8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s="3" customFormat="1" ht="15" customHeight="1" thickBot="1">
      <c r="A142" s="89"/>
      <c r="B142" s="90"/>
      <c r="C142" s="90"/>
      <c r="D142" s="90"/>
      <c r="E142" s="55" t="s">
        <v>42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59">
        <f t="shared" si="11"/>
        <v>0</v>
      </c>
      <c r="AL142" s="91"/>
      <c r="AM142" s="92"/>
      <c r="AN142" s="8"/>
      <c r="AO142" s="8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s="3" customFormat="1" ht="15" customHeight="1" thickBot="1">
      <c r="A143" s="89"/>
      <c r="B143" s="90"/>
      <c r="C143" s="90"/>
      <c r="D143" s="90"/>
      <c r="E143" s="57" t="s">
        <v>43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59">
        <f t="shared" si="11"/>
        <v>0</v>
      </c>
      <c r="AL143" s="91"/>
      <c r="AM143" s="92"/>
      <c r="AN143" s="8"/>
      <c r="AO143" s="8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s="3" customFormat="1" ht="15" customHeight="1" thickBot="1">
      <c r="A144" s="89"/>
      <c r="B144" s="90"/>
      <c r="C144" s="90"/>
      <c r="D144" s="90"/>
      <c r="E144" s="55" t="s">
        <v>44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60">
        <f t="shared" si="11"/>
        <v>0</v>
      </c>
      <c r="AL144" s="61">
        <f>+AK144</f>
        <v>0</v>
      </c>
      <c r="AM144" s="92"/>
      <c r="AN144" s="8"/>
      <c r="AO144" s="8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s="3" customFormat="1" ht="15" customHeight="1" thickBot="1">
      <c r="A145" s="89"/>
      <c r="B145" s="90"/>
      <c r="C145" s="90"/>
      <c r="D145" s="90"/>
      <c r="E145" s="55" t="s">
        <v>45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62">
        <f t="shared" si="11"/>
        <v>0</v>
      </c>
      <c r="AL145" s="61">
        <f>+AK145</f>
        <v>0</v>
      </c>
      <c r="AM145" s="92"/>
      <c r="AN145" s="8"/>
      <c r="AO145" s="8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s="3" customFormat="1" ht="15" customHeight="1" thickBot="1">
      <c r="A146" s="89"/>
      <c r="B146" s="90"/>
      <c r="C146" s="90"/>
      <c r="D146" s="90"/>
      <c r="E146" s="55" t="s">
        <v>46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3">
        <f t="shared" si="11"/>
        <v>0</v>
      </c>
      <c r="AL146" s="64">
        <f>+AK146</f>
        <v>0</v>
      </c>
      <c r="AM146" s="92"/>
      <c r="AN146" s="8"/>
      <c r="AO146" s="8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s="3" customFormat="1" ht="15" customHeight="1" thickBot="1">
      <c r="A147" s="89"/>
      <c r="B147" s="90"/>
      <c r="C147" s="90"/>
      <c r="D147" s="90"/>
      <c r="E147" s="55" t="s">
        <v>47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65">
        <f t="shared" si="11"/>
        <v>0</v>
      </c>
      <c r="AL147" s="91">
        <f>+SUM(AK147:AK149)</f>
        <v>0</v>
      </c>
      <c r="AM147" s="92"/>
      <c r="AN147" s="8"/>
      <c r="AO147" s="8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s="3" customFormat="1" ht="15" customHeight="1" thickBot="1">
      <c r="A148" s="89"/>
      <c r="B148" s="90"/>
      <c r="C148" s="90"/>
      <c r="D148" s="90"/>
      <c r="E148" s="55" t="s">
        <v>48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65">
        <f t="shared" si="11"/>
        <v>0</v>
      </c>
      <c r="AL148" s="91"/>
      <c r="AM148" s="92"/>
      <c r="AN148" s="8"/>
      <c r="AO148" s="8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s="3" customFormat="1" ht="15" customHeight="1" thickBot="1">
      <c r="A149" s="89"/>
      <c r="B149" s="90"/>
      <c r="C149" s="90"/>
      <c r="D149" s="90"/>
      <c r="E149" s="58" t="s">
        <v>85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5">
        <f t="shared" si="11"/>
        <v>0</v>
      </c>
      <c r="AL149" s="91"/>
      <c r="AM149" s="92"/>
      <c r="AN149" s="8"/>
      <c r="AO149" s="8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s="3" customFormat="1" ht="15" customHeight="1" thickBot="1">
      <c r="A150" s="89" t="s">
        <v>15</v>
      </c>
      <c r="B150" s="90" t="str">
        <f>+GİRİŞ!A14</f>
        <v>MERVE ARIKAN</v>
      </c>
      <c r="C150" s="90">
        <f>+GİRİŞ!B14</f>
        <v>0</v>
      </c>
      <c r="D150" s="90" t="str">
        <f>+GİRİŞ!C14</f>
        <v>Mevlana Ortaokulu</v>
      </c>
      <c r="E150" s="54" t="s">
        <v>38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59">
        <f>+SUM(F150:AJ150)</f>
        <v>0</v>
      </c>
      <c r="AL150" s="91">
        <f>+SUM(AK150:AK155)</f>
        <v>0</v>
      </c>
      <c r="AM150" s="92">
        <f>+SUM(AK150:AK161)</f>
        <v>0</v>
      </c>
      <c r="AN150" s="8"/>
      <c r="AO150" s="8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s="3" customFormat="1" ht="15" customHeight="1" thickBot="1">
      <c r="A151" s="89"/>
      <c r="B151" s="90"/>
      <c r="C151" s="90"/>
      <c r="D151" s="90"/>
      <c r="E151" s="55" t="s">
        <v>39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59">
        <f aca="true" t="shared" si="12" ref="AK151:AK161">SUM(F151:AJ151)</f>
        <v>0</v>
      </c>
      <c r="AL151" s="91"/>
      <c r="AM151" s="92"/>
      <c r="AN151" s="8"/>
      <c r="AO151" s="8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s="3" customFormat="1" ht="15" customHeight="1" thickBot="1">
      <c r="A152" s="89"/>
      <c r="B152" s="90"/>
      <c r="C152" s="90"/>
      <c r="D152" s="90"/>
      <c r="E152" s="55" t="s">
        <v>40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59">
        <f t="shared" si="12"/>
        <v>0</v>
      </c>
      <c r="AL152" s="91"/>
      <c r="AM152" s="92"/>
      <c r="AN152" s="8"/>
      <c r="AO152" s="8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s="3" customFormat="1" ht="15" customHeight="1" thickBot="1">
      <c r="A153" s="89"/>
      <c r="B153" s="90"/>
      <c r="C153" s="90"/>
      <c r="D153" s="90"/>
      <c r="E153" s="56" t="s">
        <v>41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59">
        <f t="shared" si="12"/>
        <v>0</v>
      </c>
      <c r="AL153" s="91"/>
      <c r="AM153" s="92"/>
      <c r="AN153" s="8"/>
      <c r="AO153" s="8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s="3" customFormat="1" ht="15" customHeight="1" thickBot="1">
      <c r="A154" s="89"/>
      <c r="B154" s="90"/>
      <c r="C154" s="90"/>
      <c r="D154" s="90"/>
      <c r="E154" s="55" t="s">
        <v>42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59">
        <f t="shared" si="12"/>
        <v>0</v>
      </c>
      <c r="AL154" s="91"/>
      <c r="AM154" s="92"/>
      <c r="AN154" s="8"/>
      <c r="AO154" s="8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s="3" customFormat="1" ht="15" customHeight="1" thickBot="1">
      <c r="A155" s="89"/>
      <c r="B155" s="90"/>
      <c r="C155" s="90"/>
      <c r="D155" s="90"/>
      <c r="E155" s="57" t="s">
        <v>43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59">
        <f t="shared" si="12"/>
        <v>0</v>
      </c>
      <c r="AL155" s="91"/>
      <c r="AM155" s="92"/>
      <c r="AN155" s="8"/>
      <c r="AO155" s="8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s="3" customFormat="1" ht="15" customHeight="1" thickBot="1">
      <c r="A156" s="89"/>
      <c r="B156" s="90"/>
      <c r="C156" s="90"/>
      <c r="D156" s="90"/>
      <c r="E156" s="55" t="s">
        <v>44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60">
        <f t="shared" si="12"/>
        <v>0</v>
      </c>
      <c r="AL156" s="61">
        <f>+AK156</f>
        <v>0</v>
      </c>
      <c r="AM156" s="92"/>
      <c r="AN156" s="8"/>
      <c r="AO156" s="8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s="3" customFormat="1" ht="15" customHeight="1" thickBot="1">
      <c r="A157" s="89"/>
      <c r="B157" s="90"/>
      <c r="C157" s="90"/>
      <c r="D157" s="90"/>
      <c r="E157" s="55" t="s">
        <v>45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62">
        <f t="shared" si="12"/>
        <v>0</v>
      </c>
      <c r="AL157" s="61">
        <f>+AK157</f>
        <v>0</v>
      </c>
      <c r="AM157" s="92"/>
      <c r="AN157" s="8"/>
      <c r="AO157" s="8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s="3" customFormat="1" ht="15" customHeight="1" thickBot="1">
      <c r="A158" s="89"/>
      <c r="B158" s="90"/>
      <c r="C158" s="90"/>
      <c r="D158" s="90"/>
      <c r="E158" s="55" t="s">
        <v>46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63">
        <f t="shared" si="12"/>
        <v>0</v>
      </c>
      <c r="AL158" s="64">
        <f>+AK158</f>
        <v>0</v>
      </c>
      <c r="AM158" s="92"/>
      <c r="AN158" s="8"/>
      <c r="AO158" s="8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s="3" customFormat="1" ht="15" customHeight="1" thickBot="1">
      <c r="A159" s="89"/>
      <c r="B159" s="90"/>
      <c r="C159" s="90"/>
      <c r="D159" s="90"/>
      <c r="E159" s="55" t="s">
        <v>47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65">
        <f t="shared" si="12"/>
        <v>0</v>
      </c>
      <c r="AL159" s="91">
        <f>+SUM(AK159:AK161)</f>
        <v>0</v>
      </c>
      <c r="AM159" s="92"/>
      <c r="AN159" s="8"/>
      <c r="AO159" s="8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s="3" customFormat="1" ht="15" customHeight="1" thickBot="1">
      <c r="A160" s="89"/>
      <c r="B160" s="90"/>
      <c r="C160" s="90"/>
      <c r="D160" s="90"/>
      <c r="E160" s="55" t="s">
        <v>48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65">
        <f t="shared" si="12"/>
        <v>0</v>
      </c>
      <c r="AL160" s="91"/>
      <c r="AM160" s="92"/>
      <c r="AN160" s="8"/>
      <c r="AO160" s="8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s="3" customFormat="1" ht="15" customHeight="1" thickBot="1">
      <c r="A161" s="89"/>
      <c r="B161" s="90"/>
      <c r="C161" s="90"/>
      <c r="D161" s="90"/>
      <c r="E161" s="58" t="s">
        <v>85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65">
        <f t="shared" si="12"/>
        <v>0</v>
      </c>
      <c r="AL161" s="91"/>
      <c r="AM161" s="92"/>
      <c r="AN161" s="8"/>
      <c r="AO161" s="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s="3" customFormat="1" ht="15" customHeight="1" thickBot="1">
      <c r="A162" s="89" t="s">
        <v>16</v>
      </c>
      <c r="B162" s="90" t="str">
        <f>+GİRİŞ!A15</f>
        <v>MERVE ARIKAN</v>
      </c>
      <c r="C162" s="90">
        <f>+GİRİŞ!B15</f>
        <v>0</v>
      </c>
      <c r="D162" s="90" t="str">
        <f>+GİRİŞ!C15</f>
        <v>Mevlana Ortaokulu</v>
      </c>
      <c r="E162" s="54" t="s">
        <v>38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59">
        <f>+SUM(F162:AJ162)</f>
        <v>0</v>
      </c>
      <c r="AL162" s="91">
        <f>+SUM(AK162:AK167)</f>
        <v>0</v>
      </c>
      <c r="AM162" s="92">
        <f>+SUM(AK162:AK173)</f>
        <v>0</v>
      </c>
      <c r="AN162" s="8"/>
      <c r="AO162" s="8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s="3" customFormat="1" ht="15" customHeight="1" thickBot="1">
      <c r="A163" s="89"/>
      <c r="B163" s="90"/>
      <c r="C163" s="90"/>
      <c r="D163" s="90"/>
      <c r="E163" s="55" t="s">
        <v>39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59">
        <f aca="true" t="shared" si="13" ref="AK163:AK173">SUM(F163:AJ163)</f>
        <v>0</v>
      </c>
      <c r="AL163" s="91"/>
      <c r="AM163" s="92"/>
      <c r="AN163" s="8"/>
      <c r="AO163" s="8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s="3" customFormat="1" ht="15" customHeight="1" thickBot="1">
      <c r="A164" s="89"/>
      <c r="B164" s="90"/>
      <c r="C164" s="90"/>
      <c r="D164" s="90"/>
      <c r="E164" s="55" t="s">
        <v>40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59">
        <f t="shared" si="13"/>
        <v>0</v>
      </c>
      <c r="AL164" s="91"/>
      <c r="AM164" s="92"/>
      <c r="AN164" s="8"/>
      <c r="AO164" s="8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s="3" customFormat="1" ht="15" customHeight="1" thickBot="1">
      <c r="A165" s="89"/>
      <c r="B165" s="90"/>
      <c r="C165" s="90"/>
      <c r="D165" s="90"/>
      <c r="E165" s="56" t="s">
        <v>41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59">
        <f t="shared" si="13"/>
        <v>0</v>
      </c>
      <c r="AL165" s="91"/>
      <c r="AM165" s="92"/>
      <c r="AN165" s="8"/>
      <c r="AO165" s="8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s="3" customFormat="1" ht="15" customHeight="1" thickBot="1">
      <c r="A166" s="89"/>
      <c r="B166" s="90"/>
      <c r="C166" s="90"/>
      <c r="D166" s="90"/>
      <c r="E166" s="55" t="s">
        <v>42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59">
        <f t="shared" si="13"/>
        <v>0</v>
      </c>
      <c r="AL166" s="91"/>
      <c r="AM166" s="92"/>
      <c r="AN166" s="8"/>
      <c r="AO166" s="8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s="3" customFormat="1" ht="15" customHeight="1" thickBot="1">
      <c r="A167" s="89"/>
      <c r="B167" s="90"/>
      <c r="C167" s="90"/>
      <c r="D167" s="90"/>
      <c r="E167" s="57" t="s">
        <v>43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59">
        <f t="shared" si="13"/>
        <v>0</v>
      </c>
      <c r="AL167" s="91"/>
      <c r="AM167" s="92"/>
      <c r="AN167" s="8"/>
      <c r="AO167" s="8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s="3" customFormat="1" ht="15" customHeight="1" thickBot="1">
      <c r="A168" s="89"/>
      <c r="B168" s="90"/>
      <c r="C168" s="90"/>
      <c r="D168" s="90"/>
      <c r="E168" s="55" t="s">
        <v>44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60">
        <f t="shared" si="13"/>
        <v>0</v>
      </c>
      <c r="AL168" s="61">
        <f>+AK168</f>
        <v>0</v>
      </c>
      <c r="AM168" s="92"/>
      <c r="AN168" s="8"/>
      <c r="AO168" s="8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s="3" customFormat="1" ht="15" customHeight="1" thickBot="1">
      <c r="A169" s="89"/>
      <c r="B169" s="90"/>
      <c r="C169" s="90"/>
      <c r="D169" s="90"/>
      <c r="E169" s="55" t="s">
        <v>45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62">
        <f t="shared" si="13"/>
        <v>0</v>
      </c>
      <c r="AL169" s="61">
        <f>+AK169</f>
        <v>0</v>
      </c>
      <c r="AM169" s="92"/>
      <c r="AN169" s="8"/>
      <c r="AO169" s="8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s="3" customFormat="1" ht="15" customHeight="1" thickBot="1">
      <c r="A170" s="89"/>
      <c r="B170" s="90"/>
      <c r="C170" s="90"/>
      <c r="D170" s="90"/>
      <c r="E170" s="55" t="s">
        <v>46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63">
        <f t="shared" si="13"/>
        <v>0</v>
      </c>
      <c r="AL170" s="64">
        <f>+AK170</f>
        <v>0</v>
      </c>
      <c r="AM170" s="92"/>
      <c r="AN170" s="8"/>
      <c r="AO170" s="8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s="3" customFormat="1" ht="15" customHeight="1" thickBot="1">
      <c r="A171" s="89"/>
      <c r="B171" s="90"/>
      <c r="C171" s="90"/>
      <c r="D171" s="90"/>
      <c r="E171" s="55" t="s">
        <v>47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65">
        <f t="shared" si="13"/>
        <v>0</v>
      </c>
      <c r="AL171" s="91">
        <f>+SUM(AK171:AK173)</f>
        <v>0</v>
      </c>
      <c r="AM171" s="92"/>
      <c r="AN171" s="8"/>
      <c r="AO171" s="8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s="3" customFormat="1" ht="15" customHeight="1" thickBot="1">
      <c r="A172" s="89"/>
      <c r="B172" s="90"/>
      <c r="C172" s="90"/>
      <c r="D172" s="90"/>
      <c r="E172" s="55" t="s">
        <v>48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65">
        <f t="shared" si="13"/>
        <v>0</v>
      </c>
      <c r="AL172" s="91"/>
      <c r="AM172" s="92"/>
      <c r="AN172" s="8"/>
      <c r="AO172" s="8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s="3" customFormat="1" ht="15" customHeight="1" thickBot="1">
      <c r="A173" s="89"/>
      <c r="B173" s="90"/>
      <c r="C173" s="90"/>
      <c r="D173" s="90"/>
      <c r="E173" s="58" t="s">
        <v>85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65">
        <f t="shared" si="13"/>
        <v>0</v>
      </c>
      <c r="AL173" s="91"/>
      <c r="AM173" s="92"/>
      <c r="AN173" s="8"/>
      <c r="AO173" s="8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s="3" customFormat="1" ht="15" customHeight="1">
      <c r="A174" s="2"/>
      <c r="B174" s="4"/>
      <c r="C174" s="4"/>
      <c r="D174" s="4"/>
      <c r="E174" s="4"/>
      <c r="F174" s="32">
        <f aca="true" t="shared" si="14" ref="F174:AK174">+SUM(F6:F173)</f>
        <v>0</v>
      </c>
      <c r="G174" s="32">
        <f t="shared" si="14"/>
        <v>0</v>
      </c>
      <c r="H174" s="32">
        <f t="shared" si="14"/>
        <v>0</v>
      </c>
      <c r="I174" s="32">
        <f t="shared" si="14"/>
        <v>0</v>
      </c>
      <c r="J174" s="32">
        <f t="shared" si="14"/>
        <v>0</v>
      </c>
      <c r="K174" s="32">
        <f t="shared" si="14"/>
        <v>0</v>
      </c>
      <c r="L174" s="32">
        <f t="shared" si="14"/>
        <v>0</v>
      </c>
      <c r="M174" s="32">
        <f t="shared" si="14"/>
        <v>0</v>
      </c>
      <c r="N174" s="32">
        <f t="shared" si="14"/>
        <v>0</v>
      </c>
      <c r="O174" s="32">
        <f t="shared" si="14"/>
        <v>0</v>
      </c>
      <c r="P174" s="32">
        <f t="shared" si="14"/>
        <v>0</v>
      </c>
      <c r="Q174" s="32">
        <f t="shared" si="14"/>
        <v>0</v>
      </c>
      <c r="R174" s="32">
        <f t="shared" si="14"/>
        <v>0</v>
      </c>
      <c r="S174" s="32">
        <f t="shared" si="14"/>
        <v>0</v>
      </c>
      <c r="T174" s="32">
        <f t="shared" si="14"/>
        <v>0</v>
      </c>
      <c r="U174" s="32">
        <f t="shared" si="14"/>
        <v>0</v>
      </c>
      <c r="V174" s="32">
        <f t="shared" si="14"/>
        <v>0</v>
      </c>
      <c r="W174" s="32">
        <f t="shared" si="14"/>
        <v>0</v>
      </c>
      <c r="X174" s="32">
        <f t="shared" si="14"/>
        <v>0</v>
      </c>
      <c r="Y174" s="32">
        <f t="shared" si="14"/>
        <v>0</v>
      </c>
      <c r="Z174" s="32">
        <f t="shared" si="14"/>
        <v>0</v>
      </c>
      <c r="AA174" s="32">
        <f t="shared" si="14"/>
        <v>0</v>
      </c>
      <c r="AB174" s="32">
        <f t="shared" si="14"/>
        <v>0</v>
      </c>
      <c r="AC174" s="32">
        <f t="shared" si="14"/>
        <v>0</v>
      </c>
      <c r="AD174" s="32">
        <f t="shared" si="14"/>
        <v>0</v>
      </c>
      <c r="AE174" s="32">
        <f t="shared" si="14"/>
        <v>0</v>
      </c>
      <c r="AF174" s="32">
        <f t="shared" si="14"/>
        <v>0</v>
      </c>
      <c r="AG174" s="32">
        <f t="shared" si="14"/>
        <v>0</v>
      </c>
      <c r="AH174" s="32">
        <f t="shared" si="14"/>
        <v>0</v>
      </c>
      <c r="AI174" s="32">
        <f t="shared" si="14"/>
        <v>0</v>
      </c>
      <c r="AJ174" s="32">
        <f t="shared" si="14"/>
        <v>0</v>
      </c>
      <c r="AK174" s="29">
        <f t="shared" si="14"/>
        <v>0</v>
      </c>
      <c r="AL174" s="30"/>
      <c r="AM174" s="31">
        <f>+SUM(AM6:AM173)</f>
        <v>0</v>
      </c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s="3" customFormat="1" ht="15" customHeight="1">
      <c r="A175" s="2"/>
      <c r="B175" s="4"/>
      <c r="C175" s="4"/>
      <c r="D175" s="4"/>
      <c r="E175" s="4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20"/>
      <c r="AL175" s="20"/>
      <c r="AM175" s="21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80" s="3" customFormat="1" ht="15.75" customHeight="1">
      <c r="A176" s="2"/>
      <c r="B176" s="4"/>
      <c r="C176" s="4"/>
      <c r="D176" s="93" t="str">
        <f>+C2</f>
        <v>Mevlana Ortaokulu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66" t="s">
        <v>89</v>
      </c>
      <c r="O176" s="22"/>
      <c r="P176" s="98" t="str">
        <f>+AD2</f>
        <v>1 OCAK - 14 OCAK</v>
      </c>
      <c r="Q176" s="98"/>
      <c r="R176" s="98"/>
      <c r="S176" s="98"/>
      <c r="T176" s="98"/>
      <c r="U176" s="98"/>
      <c r="V176" s="98"/>
      <c r="W176" s="93">
        <f>+AD3</f>
        <v>2020</v>
      </c>
      <c r="X176" s="93"/>
      <c r="Y176" s="66" t="s">
        <v>90</v>
      </c>
      <c r="Z176" s="97">
        <f>+AM174</f>
        <v>0</v>
      </c>
      <c r="AA176" s="97"/>
      <c r="AB176" s="5" t="s">
        <v>59</v>
      </c>
      <c r="AC176" s="22"/>
      <c r="AD176" s="22"/>
      <c r="AE176" s="22"/>
      <c r="AF176" s="22"/>
      <c r="AG176" s="22"/>
      <c r="AH176" s="4"/>
      <c r="AI176" s="4"/>
      <c r="AJ176" s="4"/>
      <c r="AK176" s="4"/>
      <c r="AL176" s="4"/>
      <c r="AM176" s="4"/>
      <c r="AN176" s="4"/>
      <c r="AO176" s="22"/>
      <c r="AP176" s="22"/>
      <c r="AQ176" s="23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</row>
    <row r="177" spans="1:78" s="3" customFormat="1" ht="8.25" customHeight="1">
      <c r="A177" s="2"/>
      <c r="B177" s="4"/>
      <c r="C177" s="4"/>
      <c r="D177" s="4"/>
      <c r="E177" s="28"/>
      <c r="F177" s="28"/>
      <c r="G177" s="28"/>
      <c r="H177" s="28"/>
      <c r="I177" s="28"/>
      <c r="J177" s="28"/>
      <c r="K177" s="28"/>
      <c r="L177" s="28"/>
      <c r="M177" s="28"/>
      <c r="N177" s="5"/>
      <c r="O177" s="22"/>
      <c r="P177" s="27"/>
      <c r="Q177" s="27"/>
      <c r="R177" s="27"/>
      <c r="S177" s="27"/>
      <c r="T177" s="27"/>
      <c r="U177" s="28"/>
      <c r="V177" s="28"/>
      <c r="W177" s="5"/>
      <c r="X177" s="27"/>
      <c r="Y177" s="27"/>
      <c r="Z177" s="5"/>
      <c r="AA177" s="22"/>
      <c r="AB177" s="22"/>
      <c r="AC177" s="22"/>
      <c r="AD177" s="22"/>
      <c r="AE177" s="22"/>
      <c r="AF177" s="4"/>
      <c r="AG177" s="4"/>
      <c r="AH177" s="4"/>
      <c r="AI177" s="4"/>
      <c r="AJ177" s="4"/>
      <c r="AK177" s="4"/>
      <c r="AL177" s="4"/>
      <c r="AM177" s="22"/>
      <c r="AN177" s="22"/>
      <c r="AO177" s="23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6" s="3" customFormat="1" ht="15" customHeight="1">
      <c r="A178" s="2"/>
      <c r="B178" s="69" t="s">
        <v>60</v>
      </c>
      <c r="C178" s="94" t="s">
        <v>61</v>
      </c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4"/>
      <c r="AG178" s="4"/>
      <c r="AH178" s="4"/>
      <c r="AI178" s="4"/>
      <c r="AJ178" s="4"/>
      <c r="AK178" s="22"/>
      <c r="AL178" s="22"/>
      <c r="AM178" s="2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s="3" customFormat="1" ht="15" customHeight="1">
      <c r="A179" s="2"/>
      <c r="B179" s="69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4"/>
      <c r="AG179" s="4"/>
      <c r="AH179" s="4"/>
      <c r="AI179" s="4"/>
      <c r="AJ179" s="4"/>
      <c r="AK179" s="22"/>
      <c r="AL179" s="22"/>
      <c r="AM179" s="2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s="3" customFormat="1" ht="15" customHeight="1">
      <c r="A180" s="2"/>
      <c r="B180" s="69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4"/>
      <c r="AG180" s="4"/>
      <c r="AH180" s="4"/>
      <c r="AI180" s="4"/>
      <c r="AJ180" s="4"/>
      <c r="AK180" s="22"/>
      <c r="AL180" s="22"/>
      <c r="AM180" s="23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s="3" customFormat="1" ht="15" customHeight="1">
      <c r="A181" s="2"/>
      <c r="B181" s="69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4"/>
      <c r="AG181" s="4"/>
      <c r="AH181" s="4"/>
      <c r="AI181" s="4"/>
      <c r="AJ181" s="4"/>
      <c r="AK181" s="22"/>
      <c r="AL181" s="22"/>
      <c r="AM181" s="23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s="3" customFormat="1" ht="15" customHeight="1">
      <c r="A182" s="2"/>
      <c r="B182" s="69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4"/>
      <c r="AG182" s="4"/>
      <c r="AH182" s="4"/>
      <c r="AI182" s="4"/>
      <c r="AJ182" s="4"/>
      <c r="AK182" s="22"/>
      <c r="AL182" s="22"/>
      <c r="AM182" s="23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s="3" customFormat="1" ht="15" customHeight="1">
      <c r="A183" s="2"/>
      <c r="B183" s="69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4"/>
      <c r="AG183" s="4"/>
      <c r="AH183" s="4"/>
      <c r="AI183" s="4"/>
      <c r="AJ183" s="4"/>
      <c r="AK183" s="22"/>
      <c r="AL183" s="22"/>
      <c r="AM183" s="23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s="3" customFormat="1" ht="15" customHeight="1">
      <c r="A184" s="2"/>
      <c r="B184" s="99" t="s">
        <v>62</v>
      </c>
      <c r="C184" s="99"/>
      <c r="D184" s="70"/>
      <c r="E184" s="70"/>
      <c r="F184" s="100"/>
      <c r="G184" s="100"/>
      <c r="H184" s="100"/>
      <c r="I184" s="100"/>
      <c r="J184" s="100"/>
      <c r="K184" s="100"/>
      <c r="L184" s="10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95">
        <f ca="1">+TODAY()</f>
        <v>43833</v>
      </c>
      <c r="AC184" s="95"/>
      <c r="AD184" s="95"/>
      <c r="AE184" s="95"/>
      <c r="AF184" s="95"/>
      <c r="AG184" s="95"/>
      <c r="AH184" s="95"/>
      <c r="AI184" s="95"/>
      <c r="AJ184" s="95"/>
      <c r="AK184" s="95"/>
      <c r="AL184" s="22"/>
      <c r="AM184" s="23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s="3" customFormat="1" ht="15" customHeight="1">
      <c r="A185" s="2"/>
      <c r="B185" s="96" t="s">
        <v>77</v>
      </c>
      <c r="C185" s="96"/>
      <c r="D185" s="70"/>
      <c r="E185" s="70"/>
      <c r="F185" s="100"/>
      <c r="G185" s="100"/>
      <c r="H185" s="100"/>
      <c r="I185" s="100"/>
      <c r="J185" s="100"/>
      <c r="K185" s="100"/>
      <c r="L185" s="10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96" t="s">
        <v>79</v>
      </c>
      <c r="AC185" s="96"/>
      <c r="AD185" s="96"/>
      <c r="AE185" s="96"/>
      <c r="AF185" s="96"/>
      <c r="AG185" s="96"/>
      <c r="AH185" s="96"/>
      <c r="AI185" s="96"/>
      <c r="AJ185" s="96"/>
      <c r="AK185" s="96"/>
      <c r="AL185" s="22"/>
      <c r="AM185" s="23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s="3" customFormat="1" ht="15" customHeight="1">
      <c r="A186" s="2"/>
      <c r="B186" s="96" t="s">
        <v>78</v>
      </c>
      <c r="C186" s="96"/>
      <c r="D186" s="70"/>
      <c r="E186" s="70"/>
      <c r="F186" s="100"/>
      <c r="G186" s="100"/>
      <c r="H186" s="100"/>
      <c r="I186" s="100"/>
      <c r="J186" s="100"/>
      <c r="K186" s="100"/>
      <c r="L186" s="10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96" t="s">
        <v>80</v>
      </c>
      <c r="AC186" s="96"/>
      <c r="AD186" s="96"/>
      <c r="AE186" s="96"/>
      <c r="AF186" s="96"/>
      <c r="AG186" s="96"/>
      <c r="AH186" s="96"/>
      <c r="AI186" s="96"/>
      <c r="AJ186" s="96"/>
      <c r="AK186" s="96"/>
      <c r="AL186" s="22"/>
      <c r="AM186" s="23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s="3" customFormat="1" ht="13.5" customHeight="1">
      <c r="A187" s="2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25"/>
      <c r="AL187" s="25"/>
      <c r="AM187" s="26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s="3" customFormat="1" ht="13.5" customHeight="1">
      <c r="A188" s="24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25"/>
      <c r="AL188" s="25"/>
      <c r="AM188" s="26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s="3" customFormat="1" ht="13.5" customHeight="1">
      <c r="A189" s="24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25"/>
      <c r="AL189" s="25"/>
      <c r="AM189" s="26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s="3" customFormat="1" ht="13.5" customHeight="1">
      <c r="A190" s="24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25"/>
      <c r="AL190" s="25"/>
      <c r="AM190" s="26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s="3" customFormat="1" ht="13.5" customHeight="1">
      <c r="A191" s="2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25"/>
      <c r="AL191" s="25"/>
      <c r="AM191" s="26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s="3" customFormat="1" ht="13.5" customHeight="1">
      <c r="A192" s="2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25"/>
      <c r="AL192" s="25"/>
      <c r="AM192" s="26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s="3" customFormat="1" ht="13.5" customHeight="1">
      <c r="A193" s="2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25"/>
      <c r="AL193" s="25"/>
      <c r="AM193" s="26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s="3" customFormat="1" ht="13.5" customHeight="1">
      <c r="A194" s="2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25"/>
      <c r="AL194" s="25"/>
      <c r="AM194" s="26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s="3" customFormat="1" ht="13.5" customHeight="1">
      <c r="A195" s="2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25"/>
      <c r="AL195" s="25"/>
      <c r="AM195" s="26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s="3" customFormat="1" ht="13.5" customHeight="1">
      <c r="A196" s="24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25"/>
      <c r="AL196" s="25"/>
      <c r="AM196" s="26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s="3" customFormat="1" ht="13.5" customHeight="1">
      <c r="A197" s="24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25"/>
      <c r="AL197" s="25"/>
      <c r="AM197" s="26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s="3" customFormat="1" ht="13.5" customHeight="1">
      <c r="A198" s="24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25"/>
      <c r="AL198" s="25"/>
      <c r="AM198" s="26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s="3" customFormat="1" ht="13.5" customHeight="1">
      <c r="A199" s="2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25"/>
      <c r="AL199" s="25"/>
      <c r="AM199" s="26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s="3" customFormat="1" ht="13.5" customHeight="1">
      <c r="A200" s="2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25"/>
      <c r="AL200" s="25"/>
      <c r="AM200" s="26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s="3" customFormat="1" ht="13.5" customHeight="1">
      <c r="A201" s="24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25"/>
      <c r="AL201" s="25"/>
      <c r="AM201" s="26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s="3" customFormat="1" ht="13.5" customHeight="1">
      <c r="A202" s="24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25"/>
      <c r="AL202" s="25"/>
      <c r="AM202" s="26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s="3" customFormat="1" ht="13.5" customHeight="1">
      <c r="A203" s="2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25"/>
      <c r="AL203" s="25"/>
      <c r="AM203" s="26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s="3" customFormat="1" ht="13.5" customHeight="1">
      <c r="A204" s="2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25"/>
      <c r="AL204" s="25"/>
      <c r="AM204" s="26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s="3" customFormat="1" ht="13.5" customHeight="1">
      <c r="A205" s="2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25"/>
      <c r="AL205" s="25"/>
      <c r="AM205" s="26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s="3" customFormat="1" ht="13.5" customHeight="1">
      <c r="A206" s="24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25"/>
      <c r="AL206" s="25"/>
      <c r="AM206" s="26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s="3" customFormat="1" ht="13.5" customHeight="1">
      <c r="A207" s="24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25"/>
      <c r="AL207" s="25"/>
      <c r="AM207" s="26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s="3" customFormat="1" ht="13.5" customHeight="1">
      <c r="A208" s="24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25"/>
      <c r="AL208" s="25"/>
      <c r="AM208" s="26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s="3" customFormat="1" ht="13.5" customHeight="1">
      <c r="A209" s="2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25"/>
      <c r="AL209" s="25"/>
      <c r="AM209" s="26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s="3" customFormat="1" ht="13.5" customHeight="1">
      <c r="A210" s="2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25"/>
      <c r="AL210" s="25"/>
      <c r="AM210" s="26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s="3" customFormat="1" ht="13.5" customHeight="1">
      <c r="A211" s="24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25"/>
      <c r="AL211" s="25"/>
      <c r="AM211" s="26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s="3" customFormat="1" ht="13.5" customHeight="1">
      <c r="A212" s="24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25"/>
      <c r="AL212" s="25"/>
      <c r="AM212" s="26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s="3" customFormat="1" ht="13.5" customHeight="1">
      <c r="A213" s="24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25"/>
      <c r="AL213" s="25"/>
      <c r="AM213" s="26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s="3" customFormat="1" ht="13.5" customHeight="1">
      <c r="A214" s="24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25"/>
      <c r="AL214" s="25"/>
      <c r="AM214" s="26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s="3" customFormat="1" ht="13.5" customHeight="1">
      <c r="A215" s="24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25"/>
      <c r="AL215" s="25"/>
      <c r="AM215" s="26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s="3" customFormat="1" ht="13.5" customHeight="1">
      <c r="A216" s="24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25"/>
      <c r="AL216" s="25"/>
      <c r="AM216" s="26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s="3" customFormat="1" ht="13.5" customHeight="1">
      <c r="A217" s="24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25"/>
      <c r="AL217" s="25"/>
      <c r="AM217" s="26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s="3" customFormat="1" ht="13.5" customHeight="1">
      <c r="A218" s="24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25"/>
      <c r="AL218" s="25"/>
      <c r="AM218" s="26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s="3" customFormat="1" ht="13.5" customHeight="1">
      <c r="A219" s="24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25"/>
      <c r="AL219" s="25"/>
      <c r="AM219" s="26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s="3" customFormat="1" ht="13.5" customHeight="1">
      <c r="A220" s="24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25"/>
      <c r="AL220" s="25"/>
      <c r="AM220" s="26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s="3" customFormat="1" ht="13.5" customHeight="1">
      <c r="A221" s="24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25"/>
      <c r="AL221" s="25"/>
      <c r="AM221" s="26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s="3" customFormat="1" ht="13.5" customHeight="1">
      <c r="A222" s="24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25"/>
      <c r="AL222" s="25"/>
      <c r="AM222" s="26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s="3" customFormat="1" ht="13.5" customHeight="1">
      <c r="A223" s="24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25"/>
      <c r="AL223" s="25"/>
      <c r="AM223" s="26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s="3" customFormat="1" ht="13.5" customHeight="1">
      <c r="A224" s="24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25"/>
      <c r="AL224" s="25"/>
      <c r="AM224" s="26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s="3" customFormat="1" ht="13.5" customHeight="1">
      <c r="A225" s="24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25"/>
      <c r="AL225" s="25"/>
      <c r="AM225" s="26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s="3" customFormat="1" ht="13.5" customHeight="1">
      <c r="A226" s="24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25"/>
      <c r="AL226" s="25"/>
      <c r="AM226" s="26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s="3" customFormat="1" ht="13.5" customHeight="1">
      <c r="A227" s="24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25"/>
      <c r="AL227" s="25"/>
      <c r="AM227" s="26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s="3" customFormat="1" ht="13.5" customHeight="1">
      <c r="A228" s="24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25"/>
      <c r="AL228" s="25"/>
      <c r="AM228" s="26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s="3" customFormat="1" ht="13.5" customHeight="1">
      <c r="A229" s="24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25"/>
      <c r="AL229" s="25"/>
      <c r="AM229" s="26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s="3" customFormat="1" ht="13.5" customHeight="1">
      <c r="A230" s="24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25"/>
      <c r="AL230" s="25"/>
      <c r="AM230" s="26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s="3" customFormat="1" ht="13.5" customHeight="1">
      <c r="A231" s="24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25"/>
      <c r="AL231" s="25"/>
      <c r="AM231" s="26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s="3" customFormat="1" ht="13.5" customHeight="1">
      <c r="A232" s="24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25"/>
      <c r="AL232" s="25"/>
      <c r="AM232" s="26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s="3" customFormat="1" ht="13.5" customHeight="1">
      <c r="A233" s="24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25"/>
      <c r="AL233" s="25"/>
      <c r="AM233" s="26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s="3" customFormat="1" ht="13.5" customHeight="1">
      <c r="A234" s="24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25"/>
      <c r="AL234" s="25"/>
      <c r="AM234" s="26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s="3" customFormat="1" ht="13.5" customHeight="1">
      <c r="A235" s="24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25"/>
      <c r="AL235" s="25"/>
      <c r="AM235" s="26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s="3" customFormat="1" ht="13.5" customHeight="1">
      <c r="A236" s="24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25"/>
      <c r="AL236" s="25"/>
      <c r="AM236" s="26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s="3" customFormat="1" ht="13.5" customHeight="1">
      <c r="A237" s="2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25"/>
      <c r="AL237" s="25"/>
      <c r="AM237" s="26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s="3" customFormat="1" ht="13.5" customHeight="1">
      <c r="A238" s="24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25"/>
      <c r="AL238" s="25"/>
      <c r="AM238" s="26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s="3" customFormat="1" ht="13.5" customHeight="1">
      <c r="A239" s="24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25"/>
      <c r="AL239" s="25"/>
      <c r="AM239" s="26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s="3" customFormat="1" ht="13.5" customHeight="1">
      <c r="A240" s="24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25"/>
      <c r="AL240" s="25"/>
      <c r="AM240" s="26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s="3" customFormat="1" ht="13.5" customHeight="1">
      <c r="A241" s="24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25"/>
      <c r="AL241" s="25"/>
      <c r="AM241" s="26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s="3" customFormat="1" ht="13.5" customHeight="1">
      <c r="A242" s="24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25"/>
      <c r="AL242" s="25"/>
      <c r="AM242" s="26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s="3" customFormat="1" ht="13.5" customHeight="1">
      <c r="A243" s="24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25"/>
      <c r="AL243" s="25"/>
      <c r="AM243" s="26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s="3" customFormat="1" ht="13.5" customHeight="1">
      <c r="A244" s="24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25"/>
      <c r="AL244" s="25"/>
      <c r="AM244" s="26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s="3" customFormat="1" ht="13.5" customHeight="1">
      <c r="A245" s="24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25"/>
      <c r="AL245" s="25"/>
      <c r="AM245" s="26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s="3" customFormat="1" ht="13.5" customHeight="1">
      <c r="A246" s="24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25"/>
      <c r="AL246" s="25"/>
      <c r="AM246" s="26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s="3" customFormat="1" ht="13.5" customHeight="1">
      <c r="A247" s="24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25"/>
      <c r="AL247" s="25"/>
      <c r="AM247" s="26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s="3" customFormat="1" ht="13.5" customHeight="1">
      <c r="A248" s="24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25"/>
      <c r="AL248" s="25"/>
      <c r="AM248" s="26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s="3" customFormat="1" ht="13.5" customHeight="1">
      <c r="A249" s="24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25"/>
      <c r="AL249" s="25"/>
      <c r="AM249" s="26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s="3" customFormat="1" ht="13.5" customHeight="1">
      <c r="A250" s="24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25"/>
      <c r="AL250" s="25"/>
      <c r="AM250" s="26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s="3" customFormat="1" ht="13.5" customHeight="1">
      <c r="A251" s="24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25"/>
      <c r="AL251" s="25"/>
      <c r="AM251" s="26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s="3" customFormat="1" ht="13.5" customHeight="1">
      <c r="A252" s="24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25"/>
      <c r="AL252" s="25"/>
      <c r="AM252" s="26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s="3" customFormat="1" ht="13.5" customHeight="1">
      <c r="A253" s="24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25"/>
      <c r="AL253" s="25"/>
      <c r="AM253" s="26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s="3" customFormat="1" ht="13.5" customHeight="1">
      <c r="A254" s="24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25"/>
      <c r="AL254" s="25"/>
      <c r="AM254" s="26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s="3" customFormat="1" ht="13.5" customHeight="1">
      <c r="A255" s="24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25"/>
      <c r="AL255" s="25"/>
      <c r="AM255" s="26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s="3" customFormat="1" ht="13.5" customHeight="1">
      <c r="A256" s="24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25"/>
      <c r="AL256" s="25"/>
      <c r="AM256" s="26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s="3" customFormat="1" ht="13.5" customHeight="1">
      <c r="A257" s="24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25"/>
      <c r="AL257" s="25"/>
      <c r="AM257" s="26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s="3" customFormat="1" ht="13.5" customHeight="1">
      <c r="A258" s="24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25"/>
      <c r="AL258" s="25"/>
      <c r="AM258" s="26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s="3" customFormat="1" ht="13.5" customHeight="1">
      <c r="A259" s="24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25"/>
      <c r="AL259" s="25"/>
      <c r="AM259" s="26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s="3" customFormat="1" ht="13.5" customHeight="1">
      <c r="A260" s="24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25"/>
      <c r="AL260" s="25"/>
      <c r="AM260" s="26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s="3" customFormat="1" ht="13.5" customHeight="1">
      <c r="A261" s="24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25"/>
      <c r="AL261" s="25"/>
      <c r="AM261" s="26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s="3" customFormat="1" ht="13.5" customHeight="1">
      <c r="A262" s="24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25"/>
      <c r="AL262" s="25"/>
      <c r="AM262" s="26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s="3" customFormat="1" ht="13.5" customHeight="1">
      <c r="A263" s="24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25"/>
      <c r="AL263" s="25"/>
      <c r="AM263" s="26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s="3" customFormat="1" ht="13.5" customHeight="1">
      <c r="A264" s="24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25"/>
      <c r="AL264" s="25"/>
      <c r="AM264" s="26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s="3" customFormat="1" ht="13.5" customHeight="1">
      <c r="A265" s="24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25"/>
      <c r="AL265" s="25"/>
      <c r="AM265" s="26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s="3" customFormat="1" ht="13.5" customHeight="1">
      <c r="A266" s="24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25"/>
      <c r="AL266" s="25"/>
      <c r="AM266" s="26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s="3" customFormat="1" ht="13.5" customHeight="1">
      <c r="A267" s="24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25"/>
      <c r="AL267" s="25"/>
      <c r="AM267" s="26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s="3" customFormat="1" ht="13.5" customHeight="1">
      <c r="A268" s="24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25"/>
      <c r="AL268" s="25"/>
      <c r="AM268" s="26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s="3" customFormat="1" ht="13.5" customHeight="1">
      <c r="A269" s="24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25"/>
      <c r="AL269" s="25"/>
      <c r="AM269" s="26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s="3" customFormat="1" ht="13.5" customHeight="1">
      <c r="A270" s="24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25"/>
      <c r="AL270" s="25"/>
      <c r="AM270" s="26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s="3" customFormat="1" ht="13.5" customHeight="1">
      <c r="A271" s="24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25"/>
      <c r="AL271" s="25"/>
      <c r="AM271" s="26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s="3" customFormat="1" ht="13.5" customHeight="1">
      <c r="A272" s="24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25"/>
      <c r="AL272" s="25"/>
      <c r="AM272" s="26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s="3" customFormat="1" ht="13.5" customHeight="1">
      <c r="A273" s="24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25"/>
      <c r="AL273" s="25"/>
      <c r="AM273" s="26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s="3" customFormat="1" ht="13.5" customHeight="1">
      <c r="A274" s="24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25"/>
      <c r="AL274" s="25"/>
      <c r="AM274" s="26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s="3" customFormat="1" ht="13.5" customHeight="1">
      <c r="A275" s="24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25"/>
      <c r="AL275" s="25"/>
      <c r="AM275" s="26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s="3" customFormat="1" ht="13.5" customHeight="1">
      <c r="A276" s="24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25"/>
      <c r="AL276" s="25"/>
      <c r="AM276" s="26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s="3" customFormat="1" ht="13.5" customHeight="1">
      <c r="A277" s="24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25"/>
      <c r="AL277" s="25"/>
      <c r="AM277" s="26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s="3" customFormat="1" ht="13.5" customHeight="1">
      <c r="A278" s="24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25"/>
      <c r="AL278" s="25"/>
      <c r="AM278" s="26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s="3" customFormat="1" ht="13.5" customHeight="1">
      <c r="A279" s="24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25"/>
      <c r="AL279" s="25"/>
      <c r="AM279" s="26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s="3" customFormat="1" ht="13.5" customHeight="1">
      <c r="A280" s="2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25"/>
      <c r="AL280" s="25"/>
      <c r="AM280" s="26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s="3" customFormat="1" ht="13.5" customHeight="1">
      <c r="A281" s="2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25"/>
      <c r="AL281" s="25"/>
      <c r="AM281" s="26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s="3" customFormat="1" ht="13.5" customHeight="1">
      <c r="A282" s="2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25"/>
      <c r="AL282" s="25"/>
      <c r="AM282" s="26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s="3" customFormat="1" ht="13.5" customHeight="1">
      <c r="A283" s="2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25"/>
      <c r="AL283" s="25"/>
      <c r="AM283" s="26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s="3" customFormat="1" ht="13.5" customHeight="1">
      <c r="A284" s="2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25"/>
      <c r="AL284" s="25"/>
      <c r="AM284" s="26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s="3" customFormat="1" ht="13.5" customHeight="1">
      <c r="A285" s="2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25"/>
      <c r="AL285" s="25"/>
      <c r="AM285" s="26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s="3" customFormat="1" ht="13.5" customHeight="1">
      <c r="A286" s="2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25"/>
      <c r="AL286" s="25"/>
      <c r="AM286" s="26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s="3" customFormat="1" ht="13.5" customHeight="1">
      <c r="A287" s="2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25"/>
      <c r="AL287" s="25"/>
      <c r="AM287" s="26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s="3" customFormat="1" ht="13.5" customHeight="1">
      <c r="A288" s="2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25"/>
      <c r="AL288" s="25"/>
      <c r="AM288" s="26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s="3" customFormat="1" ht="13.5" customHeight="1">
      <c r="A289" s="2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25"/>
      <c r="AL289" s="25"/>
      <c r="AM289" s="26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s="3" customFormat="1" ht="13.5" customHeight="1">
      <c r="A290" s="2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25"/>
      <c r="AL290" s="25"/>
      <c r="AM290" s="26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s="3" customFormat="1" ht="13.5" customHeight="1">
      <c r="A291" s="2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25"/>
      <c r="AL291" s="25"/>
      <c r="AM291" s="26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s="3" customFormat="1" ht="13.5" customHeight="1">
      <c r="A292" s="2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25"/>
      <c r="AL292" s="25"/>
      <c r="AM292" s="26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s="3" customFormat="1" ht="13.5" customHeight="1">
      <c r="A293" s="2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25"/>
      <c r="AL293" s="25"/>
      <c r="AM293" s="26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s="3" customFormat="1" ht="13.5" customHeight="1">
      <c r="A294" s="2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25"/>
      <c r="AL294" s="25"/>
      <c r="AM294" s="26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s="3" customFormat="1" ht="13.5" customHeight="1">
      <c r="A295" s="2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25"/>
      <c r="AL295" s="25"/>
      <c r="AM295" s="26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s="3" customFormat="1" ht="13.5" customHeight="1">
      <c r="A296" s="2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25"/>
      <c r="AL296" s="25"/>
      <c r="AM296" s="26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s="3" customFormat="1" ht="13.5" customHeight="1">
      <c r="A297" s="2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25"/>
      <c r="AL297" s="25"/>
      <c r="AM297" s="26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s="3" customFormat="1" ht="13.5" customHeight="1">
      <c r="A298" s="2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25"/>
      <c r="AL298" s="25"/>
      <c r="AM298" s="26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s="3" customFormat="1" ht="13.5" customHeight="1">
      <c r="A299" s="2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25"/>
      <c r="AL299" s="25"/>
      <c r="AM299" s="26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s="3" customFormat="1" ht="13.5" customHeight="1">
      <c r="A300" s="2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25"/>
      <c r="AL300" s="25"/>
      <c r="AM300" s="26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s="3" customFormat="1" ht="13.5" customHeight="1">
      <c r="A301" s="2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25"/>
      <c r="AL301" s="25"/>
      <c r="AM301" s="26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s="3" customFormat="1" ht="13.5" customHeight="1">
      <c r="A302" s="2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25"/>
      <c r="AL302" s="25"/>
      <c r="AM302" s="26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s="3" customFormat="1" ht="13.5" customHeight="1">
      <c r="A303" s="2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25"/>
      <c r="AL303" s="25"/>
      <c r="AM303" s="26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s="3" customFormat="1" ht="13.5" customHeight="1">
      <c r="A304" s="2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25"/>
      <c r="AL304" s="25"/>
      <c r="AM304" s="26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s="3" customFormat="1" ht="13.5" customHeight="1">
      <c r="A305" s="2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25"/>
      <c r="AL305" s="25"/>
      <c r="AM305" s="26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s="3" customFormat="1" ht="13.5" customHeight="1">
      <c r="A306" s="2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25"/>
      <c r="AL306" s="25"/>
      <c r="AM306" s="26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s="3" customFormat="1" ht="13.5" customHeight="1">
      <c r="A307" s="2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25"/>
      <c r="AL307" s="25"/>
      <c r="AM307" s="26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s="3" customFormat="1" ht="13.5" customHeight="1">
      <c r="A308" s="2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25"/>
      <c r="AL308" s="25"/>
      <c r="AM308" s="26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s="3" customFormat="1" ht="13.5" customHeight="1">
      <c r="A309" s="2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25"/>
      <c r="AL309" s="25"/>
      <c r="AM309" s="26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s="3" customFormat="1" ht="13.5" customHeight="1">
      <c r="A310" s="2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25"/>
      <c r="AL310" s="25"/>
      <c r="AM310" s="26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s="3" customFormat="1" ht="13.5" customHeight="1">
      <c r="A311" s="2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25"/>
      <c r="AL311" s="25"/>
      <c r="AM311" s="26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s="3" customFormat="1" ht="13.5" customHeight="1">
      <c r="A312" s="2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25"/>
      <c r="AL312" s="25"/>
      <c r="AM312" s="26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s="3" customFormat="1" ht="13.5" customHeight="1">
      <c r="A313" s="2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25"/>
      <c r="AL313" s="25"/>
      <c r="AM313" s="26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s="3" customFormat="1" ht="13.5" customHeight="1">
      <c r="A314" s="2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25"/>
      <c r="AL314" s="25"/>
      <c r="AM314" s="26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s="3" customFormat="1" ht="13.5" customHeight="1">
      <c r="A315" s="2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25"/>
      <c r="AL315" s="25"/>
      <c r="AM315" s="26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s="3" customFormat="1" ht="13.5" customHeight="1">
      <c r="A316" s="2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25"/>
      <c r="AL316" s="25"/>
      <c r="AM316" s="26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s="3" customFormat="1" ht="13.5" customHeight="1">
      <c r="A317" s="2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25"/>
      <c r="AL317" s="25"/>
      <c r="AM317" s="26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s="3" customFormat="1" ht="13.5" customHeight="1">
      <c r="A318" s="2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25"/>
      <c r="AL318" s="25"/>
      <c r="AM318" s="26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s="3" customFormat="1" ht="13.5" customHeight="1">
      <c r="A319" s="2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25"/>
      <c r="AL319" s="25"/>
      <c r="AM319" s="26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s="3" customFormat="1" ht="13.5" customHeight="1">
      <c r="A320" s="2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25"/>
      <c r="AL320" s="25"/>
      <c r="AM320" s="26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s="3" customFormat="1" ht="13.5" customHeight="1">
      <c r="A321" s="2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25"/>
      <c r="AL321" s="25"/>
      <c r="AM321" s="26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s="3" customFormat="1" ht="13.5" customHeight="1">
      <c r="A322" s="2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25"/>
      <c r="AL322" s="25"/>
      <c r="AM322" s="26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s="3" customFormat="1" ht="13.5" customHeight="1">
      <c r="A323" s="2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25"/>
      <c r="AL323" s="25"/>
      <c r="AM323" s="26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s="3" customFormat="1" ht="13.5" customHeight="1">
      <c r="A324" s="2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25"/>
      <c r="AL324" s="25"/>
      <c r="AM324" s="26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s="3" customFormat="1" ht="13.5" customHeight="1">
      <c r="A325" s="2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25"/>
      <c r="AL325" s="25"/>
      <c r="AM325" s="26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s="3" customFormat="1" ht="13.5" customHeight="1">
      <c r="A326" s="2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25"/>
      <c r="AL326" s="25"/>
      <c r="AM326" s="26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s="3" customFormat="1" ht="13.5" customHeight="1">
      <c r="A327" s="2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25"/>
      <c r="AL327" s="25"/>
      <c r="AM327" s="26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s="3" customFormat="1" ht="13.5" customHeight="1">
      <c r="A328" s="2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25"/>
      <c r="AL328" s="25"/>
      <c r="AM328" s="26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s="3" customFormat="1" ht="13.5" customHeight="1">
      <c r="A329" s="2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25"/>
      <c r="AL329" s="25"/>
      <c r="AM329" s="26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s="3" customFormat="1" ht="13.5" customHeight="1">
      <c r="A330" s="2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25"/>
      <c r="AL330" s="25"/>
      <c r="AM330" s="26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s="3" customFormat="1" ht="13.5" customHeight="1">
      <c r="A331" s="2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25"/>
      <c r="AL331" s="25"/>
      <c r="AM331" s="26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s="3" customFormat="1" ht="13.5" customHeight="1">
      <c r="A332" s="2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25"/>
      <c r="AL332" s="25"/>
      <c r="AM332" s="26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s="3" customFormat="1" ht="13.5" customHeight="1">
      <c r="A333" s="2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25"/>
      <c r="AL333" s="25"/>
      <c r="AM333" s="26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s="3" customFormat="1" ht="13.5" customHeight="1">
      <c r="A334" s="2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25"/>
      <c r="AL334" s="25"/>
      <c r="AM334" s="26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s="3" customFormat="1" ht="13.5" customHeight="1">
      <c r="A335" s="2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25"/>
      <c r="AL335" s="25"/>
      <c r="AM335" s="26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s="3" customFormat="1" ht="13.5" customHeight="1">
      <c r="A336" s="2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25"/>
      <c r="AL336" s="25"/>
      <c r="AM336" s="26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s="3" customFormat="1" ht="13.5" customHeight="1">
      <c r="A337" s="2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25"/>
      <c r="AL337" s="25"/>
      <c r="AM337" s="26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s="3" customFormat="1" ht="13.5" customHeight="1">
      <c r="A338" s="2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25"/>
      <c r="AL338" s="25"/>
      <c r="AM338" s="26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s="3" customFormat="1" ht="13.5" customHeight="1">
      <c r="A339" s="2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25"/>
      <c r="AL339" s="25"/>
      <c r="AM339" s="26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s="3" customFormat="1" ht="13.5" customHeight="1">
      <c r="A340" s="2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25"/>
      <c r="AL340" s="25"/>
      <c r="AM340" s="26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s="3" customFormat="1" ht="13.5" customHeight="1">
      <c r="A341" s="2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25"/>
      <c r="AL341" s="25"/>
      <c r="AM341" s="26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s="3" customFormat="1" ht="13.5" customHeight="1">
      <c r="A342" s="2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25"/>
      <c r="AL342" s="25"/>
      <c r="AM342" s="26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s="3" customFormat="1" ht="13.5" customHeight="1">
      <c r="A343" s="2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25"/>
      <c r="AL343" s="25"/>
      <c r="AM343" s="26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s="3" customFormat="1" ht="13.5" customHeight="1">
      <c r="A344" s="2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25"/>
      <c r="AL344" s="25"/>
      <c r="AM344" s="26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s="3" customFormat="1" ht="13.5" customHeight="1">
      <c r="A345" s="2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25"/>
      <c r="AL345" s="25"/>
      <c r="AM345" s="26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s="3" customFormat="1" ht="13.5" customHeight="1">
      <c r="A346" s="2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25"/>
      <c r="AL346" s="25"/>
      <c r="AM346" s="26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s="3" customFormat="1" ht="13.5" customHeight="1">
      <c r="A347" s="2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25"/>
      <c r="AL347" s="25"/>
      <c r="AM347" s="26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s="3" customFormat="1" ht="13.5" customHeight="1">
      <c r="A348" s="2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25"/>
      <c r="AL348" s="25"/>
      <c r="AM348" s="26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s="3" customFormat="1" ht="13.5" customHeight="1">
      <c r="A349" s="2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25"/>
      <c r="AL349" s="25"/>
      <c r="AM349" s="26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s="3" customFormat="1" ht="13.5" customHeight="1">
      <c r="A350" s="2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25"/>
      <c r="AL350" s="25"/>
      <c r="AM350" s="26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s="3" customFormat="1" ht="13.5" customHeight="1">
      <c r="A351" s="2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25"/>
      <c r="AL351" s="25"/>
      <c r="AM351" s="26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s="3" customFormat="1" ht="13.5" customHeight="1">
      <c r="A352" s="2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25"/>
      <c r="AL352" s="25"/>
      <c r="AM352" s="26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s="3" customFormat="1" ht="14.25">
      <c r="A353" s="2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25"/>
      <c r="AL353" s="25"/>
      <c r="AM353" s="26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s="3" customFormat="1" ht="14.25">
      <c r="A354" s="2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25"/>
      <c r="AL354" s="25"/>
      <c r="AM354" s="26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s="3" customFormat="1" ht="14.25">
      <c r="A355" s="2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25"/>
      <c r="AL355" s="25"/>
      <c r="AM355" s="26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s="3" customFormat="1" ht="14.25">
      <c r="A356" s="2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25"/>
      <c r="AL356" s="25"/>
      <c r="AM356" s="26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s="3" customFormat="1" ht="14.25">
      <c r="A357" s="2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25"/>
      <c r="AL357" s="25"/>
      <c r="AM357" s="26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s="3" customFormat="1" ht="14.25">
      <c r="A358" s="2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25"/>
      <c r="AL358" s="25"/>
      <c r="AM358" s="26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s="3" customFormat="1" ht="14.25">
      <c r="A359" s="2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25"/>
      <c r="AL359" s="25"/>
      <c r="AM359" s="26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s="3" customFormat="1" ht="14.25">
      <c r="A360" s="2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25"/>
      <c r="AL360" s="25"/>
      <c r="AM360" s="26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s="3" customFormat="1" ht="14.25">
      <c r="A361" s="2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25"/>
      <c r="AL361" s="25"/>
      <c r="AM361" s="26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s="3" customFormat="1" ht="14.25">
      <c r="A362" s="2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25"/>
      <c r="AL362" s="25"/>
      <c r="AM362" s="26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s="3" customFormat="1" ht="14.25">
      <c r="A363" s="2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25"/>
      <c r="AL363" s="25"/>
      <c r="AM363" s="26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s="3" customFormat="1" ht="14.25">
      <c r="A364" s="2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25"/>
      <c r="AL364" s="25"/>
      <c r="AM364" s="26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s="3" customFormat="1" ht="14.25">
      <c r="A365" s="2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25"/>
      <c r="AL365" s="25"/>
      <c r="AM365" s="26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s="3" customFormat="1" ht="14.25">
      <c r="A366" s="2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25"/>
      <c r="AL366" s="25"/>
      <c r="AM366" s="26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s="3" customFormat="1" ht="14.25">
      <c r="A367" s="2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25"/>
      <c r="AL367" s="25"/>
      <c r="AM367" s="26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s="3" customFormat="1" ht="14.25">
      <c r="A368" s="2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25"/>
      <c r="AL368" s="25"/>
      <c r="AM368" s="26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s="3" customFormat="1" ht="14.25">
      <c r="A369" s="2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25"/>
      <c r="AL369" s="25"/>
      <c r="AM369" s="26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s="3" customFormat="1" ht="14.25">
      <c r="A370" s="2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25"/>
      <c r="AL370" s="25"/>
      <c r="AM370" s="26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s="3" customFormat="1" ht="14.25">
      <c r="A371" s="2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25"/>
      <c r="AL371" s="25"/>
      <c r="AM371" s="26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s="3" customFormat="1" ht="14.25">
      <c r="A372" s="2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25"/>
      <c r="AL372" s="25"/>
      <c r="AM372" s="26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s="3" customFormat="1" ht="14.25">
      <c r="A373" s="2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25"/>
      <c r="AL373" s="25"/>
      <c r="AM373" s="26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s="3" customFormat="1" ht="14.25">
      <c r="A374" s="2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25"/>
      <c r="AL374" s="25"/>
      <c r="AM374" s="26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s="3" customFormat="1" ht="14.25">
      <c r="A375" s="2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25"/>
      <c r="AL375" s="25"/>
      <c r="AM375" s="26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s="3" customFormat="1" ht="14.25">
      <c r="A376" s="2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25"/>
      <c r="AL376" s="25"/>
      <c r="AM376" s="26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s="3" customFormat="1" ht="14.25">
      <c r="A377" s="2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25"/>
      <c r="AL377" s="25"/>
      <c r="AM377" s="26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s="3" customFormat="1" ht="14.25">
      <c r="A378" s="2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25"/>
      <c r="AL378" s="25"/>
      <c r="AM378" s="26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s="3" customFormat="1" ht="14.25">
      <c r="A379" s="2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25"/>
      <c r="AL379" s="25"/>
      <c r="AM379" s="26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s="3" customFormat="1" ht="14.25">
      <c r="A380" s="2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25"/>
      <c r="AL380" s="25"/>
      <c r="AM380" s="26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s="3" customFormat="1" ht="14.25">
      <c r="A381" s="2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25"/>
      <c r="AL381" s="25"/>
      <c r="AM381" s="26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s="3" customFormat="1" ht="14.25">
      <c r="A382" s="2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25"/>
      <c r="AL382" s="25"/>
      <c r="AM382" s="26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s="3" customFormat="1" ht="15" customHeight="1">
      <c r="A383" s="2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25"/>
      <c r="AL383" s="25"/>
      <c r="AM383" s="26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s="3" customFormat="1" ht="14.25">
      <c r="A384" s="2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25"/>
      <c r="AL384" s="25"/>
      <c r="AM384" s="26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s="3" customFormat="1" ht="14.25">
      <c r="A385" s="2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25"/>
      <c r="AL385" s="25"/>
      <c r="AM385" s="26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s="3" customFormat="1" ht="14.25">
      <c r="A386" s="2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25"/>
      <c r="AL386" s="25"/>
      <c r="AM386" s="26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s="3" customFormat="1" ht="14.25">
      <c r="A387" s="2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25"/>
      <c r="AL387" s="25"/>
      <c r="AM387" s="26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s="3" customFormat="1" ht="14.25">
      <c r="A388" s="2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25"/>
      <c r="AL388" s="25"/>
      <c r="AM388" s="26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s="3" customFormat="1" ht="14.25">
      <c r="A389" s="2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25"/>
      <c r="AL389" s="25"/>
      <c r="AM389" s="26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s="3" customFormat="1" ht="14.25">
      <c r="A390" s="2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25"/>
      <c r="AL390" s="25"/>
      <c r="AM390" s="26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s="3" customFormat="1" ht="14.25" hidden="1">
      <c r="A391" s="2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25"/>
      <c r="AL391" s="25"/>
      <c r="AM391" s="26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s="3" customFormat="1" ht="14.25" hidden="1">
      <c r="A392" s="2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25"/>
      <c r="AL392" s="25"/>
      <c r="AM392" s="26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s="15" customFormat="1" ht="14.25" hidden="1">
      <c r="A393" s="14"/>
      <c r="AK393" s="16"/>
      <c r="AL393" s="16"/>
      <c r="AM393" s="17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</row>
    <row r="394" spans="36:66" s="47" customFormat="1" ht="14.25" hidden="1">
      <c r="AJ394" s="49">
        <v>1</v>
      </c>
      <c r="AK394" s="49">
        <v>2</v>
      </c>
      <c r="AL394" s="50">
        <v>3</v>
      </c>
      <c r="AM394" s="49">
        <v>4</v>
      </c>
      <c r="AN394" s="49">
        <v>5</v>
      </c>
      <c r="AO394" s="49">
        <v>6</v>
      </c>
      <c r="AP394" s="49">
        <v>7</v>
      </c>
      <c r="AQ394" s="49">
        <v>8</v>
      </c>
      <c r="AR394" s="49">
        <v>9</v>
      </c>
      <c r="AS394" s="49">
        <v>10</v>
      </c>
      <c r="AT394" s="49">
        <v>11</v>
      </c>
      <c r="AU394" s="49">
        <v>12</v>
      </c>
      <c r="AV394" s="49">
        <v>13</v>
      </c>
      <c r="AW394" s="49">
        <v>14</v>
      </c>
      <c r="AX394" s="49">
        <v>15</v>
      </c>
      <c r="AY394" s="49">
        <v>16</v>
      </c>
      <c r="AZ394" s="49">
        <v>17</v>
      </c>
      <c r="BA394" s="49">
        <v>18</v>
      </c>
      <c r="BB394" s="49">
        <v>19</v>
      </c>
      <c r="BC394" s="49">
        <v>20</v>
      </c>
      <c r="BD394" s="49">
        <v>21</v>
      </c>
      <c r="BE394" s="49">
        <v>22</v>
      </c>
      <c r="BF394" s="49">
        <v>23</v>
      </c>
      <c r="BG394" s="49">
        <v>24</v>
      </c>
      <c r="BH394" s="49">
        <v>25</v>
      </c>
      <c r="BI394" s="49">
        <v>26</v>
      </c>
      <c r="BJ394" s="49">
        <v>27</v>
      </c>
      <c r="BK394" s="49">
        <v>28</v>
      </c>
      <c r="BL394" s="49">
        <v>29</v>
      </c>
      <c r="BM394" s="49">
        <v>30</v>
      </c>
      <c r="BN394" s="49">
        <v>31</v>
      </c>
    </row>
    <row r="395" spans="1:65" s="47" customFormat="1" ht="14.25" customHeight="1" hidden="1">
      <c r="A395" s="49" t="s">
        <v>92</v>
      </c>
      <c r="B395" s="49">
        <v>2020</v>
      </c>
      <c r="C395" s="49">
        <v>1</v>
      </c>
      <c r="D395" s="49">
        <v>2</v>
      </c>
      <c r="E395" s="49">
        <v>3</v>
      </c>
      <c r="F395" s="49">
        <v>4</v>
      </c>
      <c r="G395" s="49">
        <v>5</v>
      </c>
      <c r="H395" s="49">
        <v>6</v>
      </c>
      <c r="I395" s="49">
        <v>7</v>
      </c>
      <c r="J395" s="49">
        <v>8</v>
      </c>
      <c r="K395" s="49">
        <v>9</v>
      </c>
      <c r="L395" s="49">
        <v>10</v>
      </c>
      <c r="M395" s="49">
        <v>11</v>
      </c>
      <c r="N395" s="49">
        <v>12</v>
      </c>
      <c r="O395" s="49">
        <v>13</v>
      </c>
      <c r="P395" s="49">
        <v>14</v>
      </c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2"/>
      <c r="AI395" s="51" t="s">
        <v>50</v>
      </c>
      <c r="AJ395" s="51" t="s">
        <v>51</v>
      </c>
      <c r="AK395" s="51" t="s">
        <v>52</v>
      </c>
      <c r="AL395" s="51" t="s">
        <v>53</v>
      </c>
      <c r="AM395" s="51" t="s">
        <v>54</v>
      </c>
      <c r="AN395" s="51" t="s">
        <v>55</v>
      </c>
      <c r="AO395" s="51" t="s">
        <v>49</v>
      </c>
      <c r="AP395" s="51" t="s">
        <v>50</v>
      </c>
      <c r="AQ395" s="51" t="s">
        <v>51</v>
      </c>
      <c r="AR395" s="51" t="s">
        <v>52</v>
      </c>
      <c r="AS395" s="51" t="s">
        <v>53</v>
      </c>
      <c r="AT395" s="51" t="s">
        <v>54</v>
      </c>
      <c r="AU395" s="51" t="s">
        <v>55</v>
      </c>
      <c r="AV395" s="51" t="s">
        <v>49</v>
      </c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</row>
    <row r="396" spans="1:65" s="47" customFormat="1" ht="14.25" customHeight="1" hidden="1">
      <c r="A396" s="49" t="s">
        <v>63</v>
      </c>
      <c r="B396" s="49">
        <v>2020</v>
      </c>
      <c r="C396" s="49">
        <v>15</v>
      </c>
      <c r="D396" s="49">
        <v>16</v>
      </c>
      <c r="E396" s="49">
        <v>17</v>
      </c>
      <c r="F396" s="49">
        <v>18</v>
      </c>
      <c r="G396" s="49">
        <v>19</v>
      </c>
      <c r="H396" s="49">
        <v>20</v>
      </c>
      <c r="I396" s="49">
        <v>21</v>
      </c>
      <c r="J396" s="49">
        <v>22</v>
      </c>
      <c r="K396" s="49">
        <v>23</v>
      </c>
      <c r="L396" s="49">
        <v>24</v>
      </c>
      <c r="M396" s="49">
        <v>25</v>
      </c>
      <c r="N396" s="49">
        <v>26</v>
      </c>
      <c r="O396" s="49">
        <v>27</v>
      </c>
      <c r="P396" s="49">
        <v>28</v>
      </c>
      <c r="Q396" s="49">
        <v>29</v>
      </c>
      <c r="R396" s="49">
        <v>30</v>
      </c>
      <c r="S396" s="49">
        <v>31</v>
      </c>
      <c r="T396" s="49">
        <v>1</v>
      </c>
      <c r="U396" s="49">
        <v>2</v>
      </c>
      <c r="V396" s="49">
        <v>3</v>
      </c>
      <c r="W396" s="49">
        <v>4</v>
      </c>
      <c r="X396" s="49">
        <v>5</v>
      </c>
      <c r="Y396" s="49">
        <v>6</v>
      </c>
      <c r="Z396" s="49">
        <v>7</v>
      </c>
      <c r="AA396" s="49">
        <v>8</v>
      </c>
      <c r="AB396" s="49">
        <v>9</v>
      </c>
      <c r="AC396" s="49">
        <v>10</v>
      </c>
      <c r="AD396" s="49">
        <v>11</v>
      </c>
      <c r="AE396" s="49">
        <v>12</v>
      </c>
      <c r="AF396" s="49">
        <v>13</v>
      </c>
      <c r="AG396" s="49">
        <v>14</v>
      </c>
      <c r="AH396" s="2"/>
      <c r="AI396" s="51" t="s">
        <v>50</v>
      </c>
      <c r="AJ396" s="51" t="s">
        <v>51</v>
      </c>
      <c r="AK396" s="51" t="s">
        <v>52</v>
      </c>
      <c r="AL396" s="51" t="s">
        <v>53</v>
      </c>
      <c r="AM396" s="51" t="s">
        <v>54</v>
      </c>
      <c r="AN396" s="51" t="s">
        <v>55</v>
      </c>
      <c r="AO396" s="51" t="s">
        <v>49</v>
      </c>
      <c r="AP396" s="51" t="s">
        <v>50</v>
      </c>
      <c r="AQ396" s="51" t="s">
        <v>51</v>
      </c>
      <c r="AR396" s="51" t="s">
        <v>52</v>
      </c>
      <c r="AS396" s="51" t="s">
        <v>53</v>
      </c>
      <c r="AT396" s="51" t="s">
        <v>54</v>
      </c>
      <c r="AU396" s="51" t="s">
        <v>55</v>
      </c>
      <c r="AV396" s="51" t="s">
        <v>49</v>
      </c>
      <c r="AW396" s="51" t="s">
        <v>50</v>
      </c>
      <c r="AX396" s="51" t="s">
        <v>51</v>
      </c>
      <c r="AY396" s="51" t="s">
        <v>52</v>
      </c>
      <c r="AZ396" s="51" t="s">
        <v>53</v>
      </c>
      <c r="BA396" s="51" t="s">
        <v>54</v>
      </c>
      <c r="BB396" s="51" t="s">
        <v>55</v>
      </c>
      <c r="BC396" s="51" t="s">
        <v>49</v>
      </c>
      <c r="BD396" s="51" t="s">
        <v>50</v>
      </c>
      <c r="BE396" s="51" t="s">
        <v>51</v>
      </c>
      <c r="BF396" s="51" t="s">
        <v>52</v>
      </c>
      <c r="BG396" s="51" t="s">
        <v>53</v>
      </c>
      <c r="BH396" s="51" t="s">
        <v>54</v>
      </c>
      <c r="BI396" s="51" t="s">
        <v>55</v>
      </c>
      <c r="BJ396" s="51" t="s">
        <v>49</v>
      </c>
      <c r="BK396" s="51" t="s">
        <v>50</v>
      </c>
      <c r="BL396" s="51" t="s">
        <v>51</v>
      </c>
      <c r="BM396" s="51" t="s">
        <v>52</v>
      </c>
    </row>
    <row r="397" spans="1:65" s="47" customFormat="1" ht="14.25" customHeight="1" hidden="1">
      <c r="A397" s="49" t="s">
        <v>64</v>
      </c>
      <c r="B397" s="49">
        <v>2020</v>
      </c>
      <c r="C397" s="49">
        <v>15</v>
      </c>
      <c r="D397" s="49">
        <v>16</v>
      </c>
      <c r="E397" s="49">
        <v>17</v>
      </c>
      <c r="F397" s="49">
        <v>18</v>
      </c>
      <c r="G397" s="49">
        <v>19</v>
      </c>
      <c r="H397" s="49">
        <v>20</v>
      </c>
      <c r="I397" s="49">
        <v>21</v>
      </c>
      <c r="J397" s="49">
        <v>22</v>
      </c>
      <c r="K397" s="49">
        <v>23</v>
      </c>
      <c r="L397" s="49">
        <v>24</v>
      </c>
      <c r="M397" s="49">
        <v>25</v>
      </c>
      <c r="N397" s="49">
        <v>26</v>
      </c>
      <c r="O397" s="49">
        <v>27</v>
      </c>
      <c r="P397" s="49">
        <v>28</v>
      </c>
      <c r="Q397" s="49">
        <v>29</v>
      </c>
      <c r="R397" s="49">
        <v>1</v>
      </c>
      <c r="S397" s="49">
        <v>2</v>
      </c>
      <c r="T397" s="49">
        <v>3</v>
      </c>
      <c r="U397" s="49">
        <v>4</v>
      </c>
      <c r="V397" s="49">
        <v>5</v>
      </c>
      <c r="W397" s="49">
        <v>6</v>
      </c>
      <c r="X397" s="49">
        <v>7</v>
      </c>
      <c r="Y397" s="49">
        <v>8</v>
      </c>
      <c r="Z397" s="49">
        <v>9</v>
      </c>
      <c r="AA397" s="49">
        <v>10</v>
      </c>
      <c r="AB397" s="49">
        <v>11</v>
      </c>
      <c r="AC397" s="49">
        <v>12</v>
      </c>
      <c r="AD397" s="49">
        <v>13</v>
      </c>
      <c r="AE397" s="49">
        <v>14</v>
      </c>
      <c r="AF397" s="49"/>
      <c r="AG397" s="49"/>
      <c r="AH397" s="27"/>
      <c r="AI397" s="51" t="s">
        <v>53</v>
      </c>
      <c r="AJ397" s="51" t="s">
        <v>54</v>
      </c>
      <c r="AK397" s="51" t="s">
        <v>55</v>
      </c>
      <c r="AL397" s="51" t="s">
        <v>49</v>
      </c>
      <c r="AM397" s="51" t="s">
        <v>50</v>
      </c>
      <c r="AN397" s="51" t="s">
        <v>51</v>
      </c>
      <c r="AO397" s="51" t="s">
        <v>52</v>
      </c>
      <c r="AP397" s="51" t="s">
        <v>53</v>
      </c>
      <c r="AQ397" s="51" t="s">
        <v>54</v>
      </c>
      <c r="AR397" s="51" t="s">
        <v>55</v>
      </c>
      <c r="AS397" s="51" t="s">
        <v>49</v>
      </c>
      <c r="AT397" s="51" t="s">
        <v>50</v>
      </c>
      <c r="AU397" s="51" t="s">
        <v>51</v>
      </c>
      <c r="AV397" s="51" t="s">
        <v>52</v>
      </c>
      <c r="AW397" s="51" t="s">
        <v>53</v>
      </c>
      <c r="AX397" s="51" t="s">
        <v>54</v>
      </c>
      <c r="AY397" s="51" t="s">
        <v>55</v>
      </c>
      <c r="AZ397" s="51" t="s">
        <v>49</v>
      </c>
      <c r="BA397" s="51" t="s">
        <v>50</v>
      </c>
      <c r="BB397" s="51" t="s">
        <v>51</v>
      </c>
      <c r="BC397" s="51" t="s">
        <v>52</v>
      </c>
      <c r="BD397" s="51" t="s">
        <v>53</v>
      </c>
      <c r="BE397" s="51" t="s">
        <v>54</v>
      </c>
      <c r="BF397" s="51" t="s">
        <v>55</v>
      </c>
      <c r="BG397" s="51" t="s">
        <v>49</v>
      </c>
      <c r="BH397" s="51" t="s">
        <v>50</v>
      </c>
      <c r="BI397" s="51" t="s">
        <v>51</v>
      </c>
      <c r="BJ397" s="51" t="s">
        <v>52</v>
      </c>
      <c r="BK397" s="51" t="s">
        <v>53</v>
      </c>
      <c r="BL397" s="51"/>
      <c r="BM397" s="51"/>
    </row>
    <row r="398" spans="1:65" s="47" customFormat="1" ht="14.25" customHeight="1" hidden="1">
      <c r="A398" s="49" t="s">
        <v>65</v>
      </c>
      <c r="B398" s="49">
        <v>2020</v>
      </c>
      <c r="C398" s="49">
        <v>15</v>
      </c>
      <c r="D398" s="49">
        <v>16</v>
      </c>
      <c r="E398" s="49">
        <v>17</v>
      </c>
      <c r="F398" s="49">
        <v>18</v>
      </c>
      <c r="G398" s="49">
        <v>19</v>
      </c>
      <c r="H398" s="49">
        <v>20</v>
      </c>
      <c r="I398" s="49">
        <v>21</v>
      </c>
      <c r="J398" s="49">
        <v>22</v>
      </c>
      <c r="K398" s="49">
        <v>23</v>
      </c>
      <c r="L398" s="49">
        <v>24</v>
      </c>
      <c r="M398" s="49">
        <v>25</v>
      </c>
      <c r="N398" s="49">
        <v>26</v>
      </c>
      <c r="O398" s="49">
        <v>27</v>
      </c>
      <c r="P398" s="49">
        <v>28</v>
      </c>
      <c r="Q398" s="49">
        <v>29</v>
      </c>
      <c r="R398" s="49">
        <v>30</v>
      </c>
      <c r="S398" s="49">
        <v>31</v>
      </c>
      <c r="T398" s="49">
        <v>1</v>
      </c>
      <c r="U398" s="49">
        <v>2</v>
      </c>
      <c r="V398" s="49">
        <v>3</v>
      </c>
      <c r="W398" s="49">
        <v>4</v>
      </c>
      <c r="X398" s="49">
        <v>5</v>
      </c>
      <c r="Y398" s="49">
        <v>6</v>
      </c>
      <c r="Z398" s="49">
        <v>7</v>
      </c>
      <c r="AA398" s="49">
        <v>8</v>
      </c>
      <c r="AB398" s="49">
        <v>9</v>
      </c>
      <c r="AC398" s="49">
        <v>10</v>
      </c>
      <c r="AD398" s="49">
        <v>11</v>
      </c>
      <c r="AE398" s="49">
        <v>12</v>
      </c>
      <c r="AF398" s="49">
        <v>13</v>
      </c>
      <c r="AG398" s="49">
        <v>14</v>
      </c>
      <c r="AH398" s="27"/>
      <c r="AI398" s="51" t="s">
        <v>54</v>
      </c>
      <c r="AJ398" s="51" t="s">
        <v>55</v>
      </c>
      <c r="AK398" s="51" t="s">
        <v>49</v>
      </c>
      <c r="AL398" s="51" t="s">
        <v>50</v>
      </c>
      <c r="AM398" s="51" t="s">
        <v>51</v>
      </c>
      <c r="AN398" s="51" t="s">
        <v>52</v>
      </c>
      <c r="AO398" s="51" t="s">
        <v>53</v>
      </c>
      <c r="AP398" s="51" t="s">
        <v>54</v>
      </c>
      <c r="AQ398" s="51" t="s">
        <v>55</v>
      </c>
      <c r="AR398" s="51" t="s">
        <v>49</v>
      </c>
      <c r="AS398" s="51" t="s">
        <v>50</v>
      </c>
      <c r="AT398" s="51" t="s">
        <v>51</v>
      </c>
      <c r="AU398" s="51" t="s">
        <v>52</v>
      </c>
      <c r="AV398" s="51" t="s">
        <v>53</v>
      </c>
      <c r="AW398" s="51" t="s">
        <v>54</v>
      </c>
      <c r="AX398" s="51" t="s">
        <v>55</v>
      </c>
      <c r="AY398" s="51" t="s">
        <v>49</v>
      </c>
      <c r="AZ398" s="51" t="s">
        <v>50</v>
      </c>
      <c r="BA398" s="51" t="s">
        <v>51</v>
      </c>
      <c r="BB398" s="51" t="s">
        <v>52</v>
      </c>
      <c r="BC398" s="51" t="s">
        <v>53</v>
      </c>
      <c r="BD398" s="51" t="s">
        <v>54</v>
      </c>
      <c r="BE398" s="51" t="s">
        <v>55</v>
      </c>
      <c r="BF398" s="51" t="s">
        <v>49</v>
      </c>
      <c r="BG398" s="51" t="s">
        <v>50</v>
      </c>
      <c r="BH398" s="51" t="s">
        <v>51</v>
      </c>
      <c r="BI398" s="51" t="s">
        <v>52</v>
      </c>
      <c r="BJ398" s="51" t="s">
        <v>53</v>
      </c>
      <c r="BK398" s="51" t="s">
        <v>54</v>
      </c>
      <c r="BL398" s="51" t="s">
        <v>55</v>
      </c>
      <c r="BM398" s="51" t="s">
        <v>49</v>
      </c>
    </row>
    <row r="399" spans="1:65" s="47" customFormat="1" ht="14.25" customHeight="1" hidden="1">
      <c r="A399" s="49" t="s">
        <v>66</v>
      </c>
      <c r="B399" s="49">
        <v>2020</v>
      </c>
      <c r="C399" s="49">
        <v>15</v>
      </c>
      <c r="D399" s="49">
        <v>16</v>
      </c>
      <c r="E399" s="49">
        <v>17</v>
      </c>
      <c r="F399" s="49">
        <v>18</v>
      </c>
      <c r="G399" s="49">
        <v>19</v>
      </c>
      <c r="H399" s="49">
        <v>20</v>
      </c>
      <c r="I399" s="49">
        <v>21</v>
      </c>
      <c r="J399" s="49">
        <v>22</v>
      </c>
      <c r="K399" s="49">
        <v>23</v>
      </c>
      <c r="L399" s="49">
        <v>24</v>
      </c>
      <c r="M399" s="49">
        <v>25</v>
      </c>
      <c r="N399" s="49">
        <v>26</v>
      </c>
      <c r="O399" s="49">
        <v>27</v>
      </c>
      <c r="P399" s="49">
        <v>28</v>
      </c>
      <c r="Q399" s="49">
        <v>29</v>
      </c>
      <c r="R399" s="49">
        <v>30</v>
      </c>
      <c r="S399" s="49">
        <v>1</v>
      </c>
      <c r="T399" s="49">
        <v>2</v>
      </c>
      <c r="U399" s="49">
        <v>3</v>
      </c>
      <c r="V399" s="49">
        <v>4</v>
      </c>
      <c r="W399" s="49">
        <v>5</v>
      </c>
      <c r="X399" s="49">
        <v>6</v>
      </c>
      <c r="Y399" s="49">
        <v>7</v>
      </c>
      <c r="Z399" s="49">
        <v>8</v>
      </c>
      <c r="AA399" s="49">
        <v>9</v>
      </c>
      <c r="AB399" s="49">
        <v>10</v>
      </c>
      <c r="AC399" s="49">
        <v>11</v>
      </c>
      <c r="AD399" s="49">
        <v>12</v>
      </c>
      <c r="AE399" s="49">
        <v>13</v>
      </c>
      <c r="AF399" s="49">
        <v>14</v>
      </c>
      <c r="AG399" s="49"/>
      <c r="AH399" s="27"/>
      <c r="AI399" s="51" t="s">
        <v>50</v>
      </c>
      <c r="AJ399" s="51" t="s">
        <v>51</v>
      </c>
      <c r="AK399" s="51" t="s">
        <v>52</v>
      </c>
      <c r="AL399" s="51" t="s">
        <v>53</v>
      </c>
      <c r="AM399" s="51" t="s">
        <v>54</v>
      </c>
      <c r="AN399" s="51" t="s">
        <v>55</v>
      </c>
      <c r="AO399" s="51" t="s">
        <v>49</v>
      </c>
      <c r="AP399" s="51" t="s">
        <v>50</v>
      </c>
      <c r="AQ399" s="51" t="s">
        <v>51</v>
      </c>
      <c r="AR399" s="51" t="s">
        <v>52</v>
      </c>
      <c r="AS399" s="51" t="s">
        <v>53</v>
      </c>
      <c r="AT399" s="51" t="s">
        <v>54</v>
      </c>
      <c r="AU399" s="51" t="s">
        <v>55</v>
      </c>
      <c r="AV399" s="51" t="s">
        <v>49</v>
      </c>
      <c r="AW399" s="51" t="s">
        <v>50</v>
      </c>
      <c r="AX399" s="51" t="s">
        <v>51</v>
      </c>
      <c r="AY399" s="51" t="s">
        <v>52</v>
      </c>
      <c r="AZ399" s="51" t="s">
        <v>53</v>
      </c>
      <c r="BA399" s="51" t="s">
        <v>54</v>
      </c>
      <c r="BB399" s="51" t="s">
        <v>55</v>
      </c>
      <c r="BC399" s="51" t="s">
        <v>49</v>
      </c>
      <c r="BD399" s="51" t="s">
        <v>50</v>
      </c>
      <c r="BE399" s="51" t="s">
        <v>51</v>
      </c>
      <c r="BF399" s="51" t="s">
        <v>52</v>
      </c>
      <c r="BG399" s="51" t="s">
        <v>53</v>
      </c>
      <c r="BH399" s="51" t="s">
        <v>54</v>
      </c>
      <c r="BI399" s="51" t="s">
        <v>55</v>
      </c>
      <c r="BJ399" s="51" t="s">
        <v>49</v>
      </c>
      <c r="BK399" s="51" t="s">
        <v>50</v>
      </c>
      <c r="BL399" s="51" t="s">
        <v>51</v>
      </c>
      <c r="BM399" s="51"/>
    </row>
    <row r="400" spans="1:65" s="47" customFormat="1" ht="14.25" customHeight="1" hidden="1">
      <c r="A400" s="49" t="s">
        <v>67</v>
      </c>
      <c r="B400" s="49">
        <v>2020</v>
      </c>
      <c r="C400" s="49">
        <v>15</v>
      </c>
      <c r="D400" s="49">
        <v>16</v>
      </c>
      <c r="E400" s="49">
        <v>17</v>
      </c>
      <c r="F400" s="49">
        <v>18</v>
      </c>
      <c r="G400" s="49">
        <v>19</v>
      </c>
      <c r="H400" s="49">
        <v>20</v>
      </c>
      <c r="I400" s="49">
        <v>21</v>
      </c>
      <c r="J400" s="49">
        <v>22</v>
      </c>
      <c r="K400" s="49">
        <v>23</v>
      </c>
      <c r="L400" s="49">
        <v>24</v>
      </c>
      <c r="M400" s="49">
        <v>25</v>
      </c>
      <c r="N400" s="49">
        <v>26</v>
      </c>
      <c r="O400" s="49">
        <v>27</v>
      </c>
      <c r="P400" s="49">
        <v>28</v>
      </c>
      <c r="Q400" s="49">
        <v>29</v>
      </c>
      <c r="R400" s="49">
        <v>30</v>
      </c>
      <c r="S400" s="49">
        <v>31</v>
      </c>
      <c r="T400" s="49">
        <v>1</v>
      </c>
      <c r="U400" s="49">
        <v>2</v>
      </c>
      <c r="V400" s="49">
        <v>3</v>
      </c>
      <c r="W400" s="49">
        <v>4</v>
      </c>
      <c r="X400" s="49">
        <v>5</v>
      </c>
      <c r="Y400" s="49">
        <v>6</v>
      </c>
      <c r="Z400" s="49">
        <v>7</v>
      </c>
      <c r="AA400" s="49">
        <v>8</v>
      </c>
      <c r="AB400" s="49">
        <v>9</v>
      </c>
      <c r="AC400" s="49">
        <v>10</v>
      </c>
      <c r="AD400" s="49">
        <v>11</v>
      </c>
      <c r="AE400" s="49">
        <v>12</v>
      </c>
      <c r="AF400" s="49">
        <v>13</v>
      </c>
      <c r="AG400" s="49">
        <v>14</v>
      </c>
      <c r="AH400" s="27"/>
      <c r="AI400" s="51" t="s">
        <v>52</v>
      </c>
      <c r="AJ400" s="51" t="s">
        <v>53</v>
      </c>
      <c r="AK400" s="51" t="s">
        <v>54</v>
      </c>
      <c r="AL400" s="51" t="s">
        <v>55</v>
      </c>
      <c r="AM400" s="51" t="s">
        <v>49</v>
      </c>
      <c r="AN400" s="51" t="s">
        <v>50</v>
      </c>
      <c r="AO400" s="51" t="s">
        <v>51</v>
      </c>
      <c r="AP400" s="51" t="s">
        <v>52</v>
      </c>
      <c r="AQ400" s="51" t="s">
        <v>53</v>
      </c>
      <c r="AR400" s="51" t="s">
        <v>54</v>
      </c>
      <c r="AS400" s="51" t="s">
        <v>55</v>
      </c>
      <c r="AT400" s="51" t="s">
        <v>49</v>
      </c>
      <c r="AU400" s="51" t="s">
        <v>50</v>
      </c>
      <c r="AV400" s="51" t="s">
        <v>51</v>
      </c>
      <c r="AW400" s="51" t="s">
        <v>52</v>
      </c>
      <c r="AX400" s="51" t="s">
        <v>53</v>
      </c>
      <c r="AY400" s="51" t="s">
        <v>54</v>
      </c>
      <c r="AZ400" s="51" t="s">
        <v>55</v>
      </c>
      <c r="BA400" s="51" t="s">
        <v>49</v>
      </c>
      <c r="BB400" s="51" t="s">
        <v>50</v>
      </c>
      <c r="BC400" s="51" t="s">
        <v>51</v>
      </c>
      <c r="BD400" s="51" t="s">
        <v>52</v>
      </c>
      <c r="BE400" s="51" t="s">
        <v>53</v>
      </c>
      <c r="BF400" s="51" t="s">
        <v>54</v>
      </c>
      <c r="BG400" s="51" t="s">
        <v>55</v>
      </c>
      <c r="BH400" s="51" t="s">
        <v>49</v>
      </c>
      <c r="BI400" s="51" t="s">
        <v>50</v>
      </c>
      <c r="BJ400" s="51" t="s">
        <v>51</v>
      </c>
      <c r="BK400" s="51" t="s">
        <v>52</v>
      </c>
      <c r="BL400" s="51" t="s">
        <v>53</v>
      </c>
      <c r="BM400" s="51" t="s">
        <v>54</v>
      </c>
    </row>
    <row r="401" spans="1:65" s="47" customFormat="1" ht="14.25" customHeight="1" hidden="1">
      <c r="A401" s="49" t="s">
        <v>68</v>
      </c>
      <c r="B401" s="49">
        <v>2020</v>
      </c>
      <c r="C401" s="49">
        <v>15</v>
      </c>
      <c r="D401" s="49">
        <v>16</v>
      </c>
      <c r="E401" s="49">
        <v>17</v>
      </c>
      <c r="F401" s="49">
        <v>18</v>
      </c>
      <c r="G401" s="49">
        <v>19</v>
      </c>
      <c r="H401" s="49">
        <v>20</v>
      </c>
      <c r="I401" s="49">
        <v>21</v>
      </c>
      <c r="J401" s="49">
        <v>22</v>
      </c>
      <c r="K401" s="49">
        <v>23</v>
      </c>
      <c r="L401" s="49">
        <v>24</v>
      </c>
      <c r="M401" s="49">
        <v>25</v>
      </c>
      <c r="N401" s="49">
        <v>26</v>
      </c>
      <c r="O401" s="49">
        <v>27</v>
      </c>
      <c r="P401" s="49">
        <v>28</v>
      </c>
      <c r="Q401" s="49">
        <v>29</v>
      </c>
      <c r="R401" s="49">
        <v>30</v>
      </c>
      <c r="S401" s="49">
        <v>1</v>
      </c>
      <c r="T401" s="49">
        <v>2</v>
      </c>
      <c r="U401" s="49">
        <v>3</v>
      </c>
      <c r="V401" s="49">
        <v>4</v>
      </c>
      <c r="W401" s="49">
        <v>5</v>
      </c>
      <c r="X401" s="49">
        <v>6</v>
      </c>
      <c r="Y401" s="49">
        <v>7</v>
      </c>
      <c r="Z401" s="49">
        <v>8</v>
      </c>
      <c r="AA401" s="49">
        <v>9</v>
      </c>
      <c r="AB401" s="49">
        <v>10</v>
      </c>
      <c r="AC401" s="49">
        <v>11</v>
      </c>
      <c r="AD401" s="49">
        <v>12</v>
      </c>
      <c r="AE401" s="49">
        <v>13</v>
      </c>
      <c r="AF401" s="49">
        <v>14</v>
      </c>
      <c r="AG401" s="49"/>
      <c r="AH401" s="27"/>
      <c r="AI401" s="51" t="s">
        <v>55</v>
      </c>
      <c r="AJ401" s="51" t="s">
        <v>49</v>
      </c>
      <c r="AK401" s="51" t="s">
        <v>50</v>
      </c>
      <c r="AL401" s="51" t="s">
        <v>51</v>
      </c>
      <c r="AM401" s="51" t="s">
        <v>52</v>
      </c>
      <c r="AN401" s="51" t="s">
        <v>53</v>
      </c>
      <c r="AO401" s="51" t="s">
        <v>54</v>
      </c>
      <c r="AP401" s="51" t="s">
        <v>55</v>
      </c>
      <c r="AQ401" s="51" t="s">
        <v>49</v>
      </c>
      <c r="AR401" s="51" t="s">
        <v>50</v>
      </c>
      <c r="AS401" s="51" t="s">
        <v>51</v>
      </c>
      <c r="AT401" s="51" t="s">
        <v>52</v>
      </c>
      <c r="AU401" s="51" t="s">
        <v>53</v>
      </c>
      <c r="AV401" s="51" t="s">
        <v>54</v>
      </c>
      <c r="AW401" s="51" t="s">
        <v>55</v>
      </c>
      <c r="AX401" s="51" t="s">
        <v>49</v>
      </c>
      <c r="AY401" s="51" t="s">
        <v>50</v>
      </c>
      <c r="AZ401" s="51" t="s">
        <v>51</v>
      </c>
      <c r="BA401" s="51" t="s">
        <v>52</v>
      </c>
      <c r="BB401" s="51" t="s">
        <v>53</v>
      </c>
      <c r="BC401" s="51" t="s">
        <v>54</v>
      </c>
      <c r="BD401" s="51" t="s">
        <v>55</v>
      </c>
      <c r="BE401" s="51" t="s">
        <v>49</v>
      </c>
      <c r="BF401" s="51" t="s">
        <v>50</v>
      </c>
      <c r="BG401" s="51" t="s">
        <v>51</v>
      </c>
      <c r="BH401" s="51" t="s">
        <v>52</v>
      </c>
      <c r="BI401" s="51" t="s">
        <v>53</v>
      </c>
      <c r="BJ401" s="51" t="s">
        <v>54</v>
      </c>
      <c r="BK401" s="51" t="s">
        <v>55</v>
      </c>
      <c r="BL401" s="51" t="s">
        <v>49</v>
      </c>
      <c r="BM401" s="51"/>
    </row>
    <row r="402" spans="1:65" s="47" customFormat="1" ht="14.25" customHeight="1" hidden="1">
      <c r="A402" s="49" t="s">
        <v>69</v>
      </c>
      <c r="B402" s="49">
        <v>2020</v>
      </c>
      <c r="C402" s="49">
        <v>15</v>
      </c>
      <c r="D402" s="49">
        <v>16</v>
      </c>
      <c r="E402" s="49">
        <v>17</v>
      </c>
      <c r="F402" s="49">
        <v>18</v>
      </c>
      <c r="G402" s="49">
        <v>19</v>
      </c>
      <c r="H402" s="49">
        <v>20</v>
      </c>
      <c r="I402" s="49">
        <v>21</v>
      </c>
      <c r="J402" s="49">
        <v>22</v>
      </c>
      <c r="K402" s="49">
        <v>23</v>
      </c>
      <c r="L402" s="49">
        <v>24</v>
      </c>
      <c r="M402" s="49">
        <v>25</v>
      </c>
      <c r="N402" s="49">
        <v>26</v>
      </c>
      <c r="O402" s="49">
        <v>27</v>
      </c>
      <c r="P402" s="49">
        <v>28</v>
      </c>
      <c r="Q402" s="49">
        <v>29</v>
      </c>
      <c r="R402" s="49">
        <v>30</v>
      </c>
      <c r="S402" s="49">
        <v>31</v>
      </c>
      <c r="T402" s="49">
        <v>1</v>
      </c>
      <c r="U402" s="49">
        <v>2</v>
      </c>
      <c r="V402" s="49">
        <v>3</v>
      </c>
      <c r="W402" s="49">
        <v>4</v>
      </c>
      <c r="X402" s="49">
        <v>5</v>
      </c>
      <c r="Y402" s="49">
        <v>6</v>
      </c>
      <c r="Z402" s="49">
        <v>7</v>
      </c>
      <c r="AA402" s="49">
        <v>8</v>
      </c>
      <c r="AB402" s="49">
        <v>9</v>
      </c>
      <c r="AC402" s="49">
        <v>10</v>
      </c>
      <c r="AD402" s="49">
        <v>11</v>
      </c>
      <c r="AE402" s="49">
        <v>12</v>
      </c>
      <c r="AF402" s="49">
        <v>13</v>
      </c>
      <c r="AG402" s="49">
        <v>14</v>
      </c>
      <c r="AH402" s="27"/>
      <c r="AI402" s="51" t="s">
        <v>50</v>
      </c>
      <c r="AJ402" s="51" t="s">
        <v>51</v>
      </c>
      <c r="AK402" s="51" t="s">
        <v>52</v>
      </c>
      <c r="AL402" s="51" t="s">
        <v>53</v>
      </c>
      <c r="AM402" s="51" t="s">
        <v>54</v>
      </c>
      <c r="AN402" s="51" t="s">
        <v>55</v>
      </c>
      <c r="AO402" s="51" t="s">
        <v>49</v>
      </c>
      <c r="AP402" s="51" t="s">
        <v>50</v>
      </c>
      <c r="AQ402" s="51" t="s">
        <v>51</v>
      </c>
      <c r="AR402" s="51" t="s">
        <v>52</v>
      </c>
      <c r="AS402" s="51" t="s">
        <v>53</v>
      </c>
      <c r="AT402" s="51" t="s">
        <v>54</v>
      </c>
      <c r="AU402" s="51" t="s">
        <v>55</v>
      </c>
      <c r="AV402" s="51" t="s">
        <v>49</v>
      </c>
      <c r="AW402" s="51" t="s">
        <v>50</v>
      </c>
      <c r="AX402" s="51" t="s">
        <v>51</v>
      </c>
      <c r="AY402" s="51" t="s">
        <v>52</v>
      </c>
      <c r="AZ402" s="51" t="s">
        <v>53</v>
      </c>
      <c r="BA402" s="51" t="s">
        <v>54</v>
      </c>
      <c r="BB402" s="51" t="s">
        <v>55</v>
      </c>
      <c r="BC402" s="51" t="s">
        <v>49</v>
      </c>
      <c r="BD402" s="51" t="s">
        <v>50</v>
      </c>
      <c r="BE402" s="51" t="s">
        <v>51</v>
      </c>
      <c r="BF402" s="51" t="s">
        <v>52</v>
      </c>
      <c r="BG402" s="51" t="s">
        <v>53</v>
      </c>
      <c r="BH402" s="51" t="s">
        <v>54</v>
      </c>
      <c r="BI402" s="51" t="s">
        <v>55</v>
      </c>
      <c r="BJ402" s="51" t="s">
        <v>49</v>
      </c>
      <c r="BK402" s="51" t="s">
        <v>50</v>
      </c>
      <c r="BL402" s="51" t="s">
        <v>51</v>
      </c>
      <c r="BM402" s="51" t="s">
        <v>52</v>
      </c>
    </row>
    <row r="403" spans="1:65" s="47" customFormat="1" ht="14.25" customHeight="1" hidden="1">
      <c r="A403" s="49" t="s">
        <v>70</v>
      </c>
      <c r="B403" s="49">
        <v>2020</v>
      </c>
      <c r="C403" s="49">
        <v>15</v>
      </c>
      <c r="D403" s="49">
        <v>16</v>
      </c>
      <c r="E403" s="49">
        <v>17</v>
      </c>
      <c r="F403" s="49">
        <v>18</v>
      </c>
      <c r="G403" s="49">
        <v>19</v>
      </c>
      <c r="H403" s="49">
        <v>20</v>
      </c>
      <c r="I403" s="49">
        <v>21</v>
      </c>
      <c r="J403" s="49">
        <v>22</v>
      </c>
      <c r="K403" s="49">
        <v>23</v>
      </c>
      <c r="L403" s="49">
        <v>24</v>
      </c>
      <c r="M403" s="49">
        <v>25</v>
      </c>
      <c r="N403" s="49">
        <v>26</v>
      </c>
      <c r="O403" s="49">
        <v>27</v>
      </c>
      <c r="P403" s="49">
        <v>28</v>
      </c>
      <c r="Q403" s="49">
        <v>29</v>
      </c>
      <c r="R403" s="49">
        <v>30</v>
      </c>
      <c r="S403" s="49">
        <v>31</v>
      </c>
      <c r="T403" s="49">
        <v>1</v>
      </c>
      <c r="U403" s="49">
        <v>2</v>
      </c>
      <c r="V403" s="49">
        <v>3</v>
      </c>
      <c r="W403" s="49">
        <v>4</v>
      </c>
      <c r="X403" s="49">
        <v>5</v>
      </c>
      <c r="Y403" s="49">
        <v>6</v>
      </c>
      <c r="Z403" s="49">
        <v>7</v>
      </c>
      <c r="AA403" s="49">
        <v>8</v>
      </c>
      <c r="AB403" s="49">
        <v>9</v>
      </c>
      <c r="AC403" s="49">
        <v>10</v>
      </c>
      <c r="AD403" s="49">
        <v>11</v>
      </c>
      <c r="AE403" s="49">
        <v>12</v>
      </c>
      <c r="AF403" s="49">
        <v>13</v>
      </c>
      <c r="AG403" s="49">
        <v>14</v>
      </c>
      <c r="AH403" s="27"/>
      <c r="AI403" s="51" t="s">
        <v>53</v>
      </c>
      <c r="AJ403" s="51" t="s">
        <v>54</v>
      </c>
      <c r="AK403" s="51" t="s">
        <v>55</v>
      </c>
      <c r="AL403" s="51" t="s">
        <v>49</v>
      </c>
      <c r="AM403" s="51" t="s">
        <v>50</v>
      </c>
      <c r="AN403" s="51" t="s">
        <v>51</v>
      </c>
      <c r="AO403" s="51" t="s">
        <v>52</v>
      </c>
      <c r="AP403" s="51" t="s">
        <v>53</v>
      </c>
      <c r="AQ403" s="51" t="s">
        <v>54</v>
      </c>
      <c r="AR403" s="51" t="s">
        <v>55</v>
      </c>
      <c r="AS403" s="51" t="s">
        <v>49</v>
      </c>
      <c r="AT403" s="51" t="s">
        <v>50</v>
      </c>
      <c r="AU403" s="51" t="s">
        <v>51</v>
      </c>
      <c r="AV403" s="51" t="s">
        <v>52</v>
      </c>
      <c r="AW403" s="51" t="s">
        <v>53</v>
      </c>
      <c r="AX403" s="51" t="s">
        <v>54</v>
      </c>
      <c r="AY403" s="51" t="s">
        <v>55</v>
      </c>
      <c r="AZ403" s="51" t="s">
        <v>49</v>
      </c>
      <c r="BA403" s="51" t="s">
        <v>50</v>
      </c>
      <c r="BB403" s="51" t="s">
        <v>51</v>
      </c>
      <c r="BC403" s="51" t="s">
        <v>52</v>
      </c>
      <c r="BD403" s="51" t="s">
        <v>53</v>
      </c>
      <c r="BE403" s="51" t="s">
        <v>54</v>
      </c>
      <c r="BF403" s="51" t="s">
        <v>55</v>
      </c>
      <c r="BG403" s="51" t="s">
        <v>49</v>
      </c>
      <c r="BH403" s="51" t="s">
        <v>50</v>
      </c>
      <c r="BI403" s="51" t="s">
        <v>51</v>
      </c>
      <c r="BJ403" s="51" t="s">
        <v>52</v>
      </c>
      <c r="BK403" s="51" t="s">
        <v>53</v>
      </c>
      <c r="BL403" s="51" t="s">
        <v>54</v>
      </c>
      <c r="BM403" s="51" t="s">
        <v>55</v>
      </c>
    </row>
    <row r="404" spans="1:65" s="47" customFormat="1" ht="14.25" customHeight="1" hidden="1">
      <c r="A404" s="49" t="s">
        <v>71</v>
      </c>
      <c r="B404" s="49">
        <v>2020</v>
      </c>
      <c r="C404" s="49">
        <v>15</v>
      </c>
      <c r="D404" s="49">
        <v>16</v>
      </c>
      <c r="E404" s="49">
        <v>17</v>
      </c>
      <c r="F404" s="49">
        <v>18</v>
      </c>
      <c r="G404" s="49">
        <v>19</v>
      </c>
      <c r="H404" s="49">
        <v>20</v>
      </c>
      <c r="I404" s="49">
        <v>21</v>
      </c>
      <c r="J404" s="49">
        <v>22</v>
      </c>
      <c r="K404" s="49">
        <v>23</v>
      </c>
      <c r="L404" s="49">
        <v>24</v>
      </c>
      <c r="M404" s="49">
        <v>25</v>
      </c>
      <c r="N404" s="49">
        <v>26</v>
      </c>
      <c r="O404" s="49">
        <v>27</v>
      </c>
      <c r="P404" s="49">
        <v>28</v>
      </c>
      <c r="Q404" s="49">
        <v>29</v>
      </c>
      <c r="R404" s="49">
        <v>30</v>
      </c>
      <c r="S404" s="49">
        <v>1</v>
      </c>
      <c r="T404" s="49">
        <v>2</v>
      </c>
      <c r="U404" s="49">
        <v>3</v>
      </c>
      <c r="V404" s="49">
        <v>4</v>
      </c>
      <c r="W404" s="49">
        <v>5</v>
      </c>
      <c r="X404" s="49">
        <v>6</v>
      </c>
      <c r="Y404" s="49">
        <v>7</v>
      </c>
      <c r="Z404" s="49">
        <v>8</v>
      </c>
      <c r="AA404" s="49">
        <v>9</v>
      </c>
      <c r="AB404" s="49">
        <v>10</v>
      </c>
      <c r="AC404" s="49">
        <v>11</v>
      </c>
      <c r="AD404" s="49">
        <v>12</v>
      </c>
      <c r="AE404" s="49">
        <v>13</v>
      </c>
      <c r="AF404" s="49">
        <v>14</v>
      </c>
      <c r="AG404" s="49"/>
      <c r="AH404" s="27"/>
      <c r="AI404" s="51" t="s">
        <v>49</v>
      </c>
      <c r="AJ404" s="51" t="s">
        <v>50</v>
      </c>
      <c r="AK404" s="51" t="s">
        <v>51</v>
      </c>
      <c r="AL404" s="51" t="s">
        <v>52</v>
      </c>
      <c r="AM404" s="51" t="s">
        <v>53</v>
      </c>
      <c r="AN404" s="51" t="s">
        <v>54</v>
      </c>
      <c r="AO404" s="51" t="s">
        <v>55</v>
      </c>
      <c r="AP404" s="51" t="s">
        <v>49</v>
      </c>
      <c r="AQ404" s="51" t="s">
        <v>50</v>
      </c>
      <c r="AR404" s="51" t="s">
        <v>51</v>
      </c>
      <c r="AS404" s="51" t="s">
        <v>52</v>
      </c>
      <c r="AT404" s="51" t="s">
        <v>53</v>
      </c>
      <c r="AU404" s="51" t="s">
        <v>54</v>
      </c>
      <c r="AV404" s="51" t="s">
        <v>55</v>
      </c>
      <c r="AW404" s="51" t="s">
        <v>49</v>
      </c>
      <c r="AX404" s="51" t="s">
        <v>50</v>
      </c>
      <c r="AY404" s="51" t="s">
        <v>51</v>
      </c>
      <c r="AZ404" s="51" t="s">
        <v>52</v>
      </c>
      <c r="BA404" s="51" t="s">
        <v>53</v>
      </c>
      <c r="BB404" s="51" t="s">
        <v>54</v>
      </c>
      <c r="BC404" s="51" t="s">
        <v>55</v>
      </c>
      <c r="BD404" s="51" t="s">
        <v>49</v>
      </c>
      <c r="BE404" s="51" t="s">
        <v>50</v>
      </c>
      <c r="BF404" s="51" t="s">
        <v>51</v>
      </c>
      <c r="BG404" s="51" t="s">
        <v>52</v>
      </c>
      <c r="BH404" s="51" t="s">
        <v>53</v>
      </c>
      <c r="BI404" s="51" t="s">
        <v>54</v>
      </c>
      <c r="BJ404" s="51" t="s">
        <v>55</v>
      </c>
      <c r="BK404" s="51" t="s">
        <v>49</v>
      </c>
      <c r="BL404" s="51" t="s">
        <v>50</v>
      </c>
      <c r="BM404" s="51"/>
    </row>
    <row r="405" spans="1:65" s="47" customFormat="1" ht="14.25" customHeight="1" hidden="1">
      <c r="A405" s="49" t="s">
        <v>72</v>
      </c>
      <c r="B405" s="49">
        <v>2020</v>
      </c>
      <c r="C405" s="49">
        <v>15</v>
      </c>
      <c r="D405" s="49">
        <v>16</v>
      </c>
      <c r="E405" s="49">
        <v>17</v>
      </c>
      <c r="F405" s="49">
        <v>18</v>
      </c>
      <c r="G405" s="49">
        <v>19</v>
      </c>
      <c r="H405" s="49">
        <v>20</v>
      </c>
      <c r="I405" s="49">
        <v>21</v>
      </c>
      <c r="J405" s="49">
        <v>22</v>
      </c>
      <c r="K405" s="49">
        <v>23</v>
      </c>
      <c r="L405" s="49">
        <v>24</v>
      </c>
      <c r="M405" s="49">
        <v>25</v>
      </c>
      <c r="N405" s="49">
        <v>26</v>
      </c>
      <c r="O405" s="49">
        <v>27</v>
      </c>
      <c r="P405" s="49">
        <v>28</v>
      </c>
      <c r="Q405" s="49">
        <v>29</v>
      </c>
      <c r="R405" s="49">
        <v>30</v>
      </c>
      <c r="S405" s="49">
        <v>31</v>
      </c>
      <c r="T405" s="49">
        <v>1</v>
      </c>
      <c r="U405" s="49">
        <v>2</v>
      </c>
      <c r="V405" s="49">
        <v>3</v>
      </c>
      <c r="W405" s="49">
        <v>4</v>
      </c>
      <c r="X405" s="49">
        <v>5</v>
      </c>
      <c r="Y405" s="49">
        <v>6</v>
      </c>
      <c r="Z405" s="49">
        <v>7</v>
      </c>
      <c r="AA405" s="49">
        <v>8</v>
      </c>
      <c r="AB405" s="49">
        <v>9</v>
      </c>
      <c r="AC405" s="49">
        <v>10</v>
      </c>
      <c r="AD405" s="49">
        <v>11</v>
      </c>
      <c r="AE405" s="49">
        <v>12</v>
      </c>
      <c r="AF405" s="49">
        <v>13</v>
      </c>
      <c r="AG405" s="49">
        <v>14</v>
      </c>
      <c r="AH405" s="27"/>
      <c r="AI405" s="51" t="s">
        <v>51</v>
      </c>
      <c r="AJ405" s="51" t="s">
        <v>52</v>
      </c>
      <c r="AK405" s="51" t="s">
        <v>53</v>
      </c>
      <c r="AL405" s="51" t="s">
        <v>54</v>
      </c>
      <c r="AM405" s="51" t="s">
        <v>55</v>
      </c>
      <c r="AN405" s="51" t="s">
        <v>49</v>
      </c>
      <c r="AO405" s="51" t="s">
        <v>50</v>
      </c>
      <c r="AP405" s="51" t="s">
        <v>51</v>
      </c>
      <c r="AQ405" s="51" t="s">
        <v>52</v>
      </c>
      <c r="AR405" s="51" t="s">
        <v>53</v>
      </c>
      <c r="AS405" s="51" t="s">
        <v>54</v>
      </c>
      <c r="AT405" s="51" t="s">
        <v>55</v>
      </c>
      <c r="AU405" s="51" t="s">
        <v>49</v>
      </c>
      <c r="AV405" s="51" t="s">
        <v>50</v>
      </c>
      <c r="AW405" s="51" t="s">
        <v>51</v>
      </c>
      <c r="AX405" s="51" t="s">
        <v>52</v>
      </c>
      <c r="AY405" s="51" t="s">
        <v>53</v>
      </c>
      <c r="AZ405" s="51" t="s">
        <v>54</v>
      </c>
      <c r="BA405" s="51" t="s">
        <v>55</v>
      </c>
      <c r="BB405" s="51" t="s">
        <v>49</v>
      </c>
      <c r="BC405" s="51" t="s">
        <v>50</v>
      </c>
      <c r="BD405" s="51" t="s">
        <v>51</v>
      </c>
      <c r="BE405" s="51" t="s">
        <v>52</v>
      </c>
      <c r="BF405" s="51" t="s">
        <v>53</v>
      </c>
      <c r="BG405" s="51" t="s">
        <v>54</v>
      </c>
      <c r="BH405" s="51" t="s">
        <v>55</v>
      </c>
      <c r="BI405" s="51" t="s">
        <v>49</v>
      </c>
      <c r="BJ405" s="51" t="s">
        <v>50</v>
      </c>
      <c r="BK405" s="51" t="s">
        <v>51</v>
      </c>
      <c r="BL405" s="51" t="s">
        <v>52</v>
      </c>
      <c r="BM405" s="51" t="s">
        <v>53</v>
      </c>
    </row>
    <row r="406" spans="1:65" s="47" customFormat="1" ht="15" customHeight="1" hidden="1">
      <c r="A406" s="49" t="s">
        <v>73</v>
      </c>
      <c r="B406" s="49">
        <v>2020</v>
      </c>
      <c r="C406" s="49">
        <v>15</v>
      </c>
      <c r="D406" s="49">
        <v>16</v>
      </c>
      <c r="E406" s="49">
        <v>17</v>
      </c>
      <c r="F406" s="49">
        <v>18</v>
      </c>
      <c r="G406" s="49">
        <v>19</v>
      </c>
      <c r="H406" s="49">
        <v>20</v>
      </c>
      <c r="I406" s="49">
        <v>21</v>
      </c>
      <c r="J406" s="49">
        <v>22</v>
      </c>
      <c r="K406" s="49">
        <v>23</v>
      </c>
      <c r="L406" s="49">
        <v>24</v>
      </c>
      <c r="M406" s="49">
        <v>25</v>
      </c>
      <c r="N406" s="49">
        <v>26</v>
      </c>
      <c r="O406" s="49">
        <v>27</v>
      </c>
      <c r="P406" s="49">
        <v>28</v>
      </c>
      <c r="Q406" s="49">
        <v>29</v>
      </c>
      <c r="R406" s="49">
        <v>30</v>
      </c>
      <c r="S406" s="49">
        <v>1</v>
      </c>
      <c r="T406" s="49">
        <v>2</v>
      </c>
      <c r="U406" s="49">
        <v>3</v>
      </c>
      <c r="V406" s="49">
        <v>4</v>
      </c>
      <c r="W406" s="49">
        <v>5</v>
      </c>
      <c r="X406" s="49">
        <v>6</v>
      </c>
      <c r="Y406" s="49">
        <v>7</v>
      </c>
      <c r="Z406" s="49">
        <v>8</v>
      </c>
      <c r="AA406" s="49">
        <v>9</v>
      </c>
      <c r="AB406" s="49">
        <v>10</v>
      </c>
      <c r="AC406" s="49">
        <v>11</v>
      </c>
      <c r="AD406" s="49">
        <v>12</v>
      </c>
      <c r="AE406" s="49">
        <v>13</v>
      </c>
      <c r="AF406" s="49">
        <v>14</v>
      </c>
      <c r="AG406" s="49"/>
      <c r="AH406" s="27"/>
      <c r="AI406" s="51" t="s">
        <v>54</v>
      </c>
      <c r="AJ406" s="51" t="s">
        <v>55</v>
      </c>
      <c r="AK406" s="51" t="s">
        <v>49</v>
      </c>
      <c r="AL406" s="51" t="s">
        <v>50</v>
      </c>
      <c r="AM406" s="51" t="s">
        <v>51</v>
      </c>
      <c r="AN406" s="51" t="s">
        <v>52</v>
      </c>
      <c r="AO406" s="51" t="s">
        <v>53</v>
      </c>
      <c r="AP406" s="51" t="s">
        <v>54</v>
      </c>
      <c r="AQ406" s="51" t="s">
        <v>55</v>
      </c>
      <c r="AR406" s="51" t="s">
        <v>49</v>
      </c>
      <c r="AS406" s="51" t="s">
        <v>50</v>
      </c>
      <c r="AT406" s="51" t="s">
        <v>51</v>
      </c>
      <c r="AU406" s="51" t="s">
        <v>52</v>
      </c>
      <c r="AV406" s="51" t="s">
        <v>53</v>
      </c>
      <c r="AW406" s="51" t="s">
        <v>54</v>
      </c>
      <c r="AX406" s="51" t="s">
        <v>55</v>
      </c>
      <c r="AY406" s="51" t="s">
        <v>49</v>
      </c>
      <c r="AZ406" s="51" t="s">
        <v>50</v>
      </c>
      <c r="BA406" s="51" t="s">
        <v>51</v>
      </c>
      <c r="BB406" s="51" t="s">
        <v>52</v>
      </c>
      <c r="BC406" s="51" t="s">
        <v>53</v>
      </c>
      <c r="BD406" s="51" t="s">
        <v>54</v>
      </c>
      <c r="BE406" s="51" t="s">
        <v>55</v>
      </c>
      <c r="BF406" s="51" t="s">
        <v>49</v>
      </c>
      <c r="BG406" s="51" t="s">
        <v>50</v>
      </c>
      <c r="BH406" s="51" t="s">
        <v>51</v>
      </c>
      <c r="BI406" s="51" t="s">
        <v>52</v>
      </c>
      <c r="BJ406" s="51" t="s">
        <v>53</v>
      </c>
      <c r="BK406" s="51" t="s">
        <v>54</v>
      </c>
      <c r="BL406" s="51" t="s">
        <v>55</v>
      </c>
      <c r="BM406" s="51"/>
    </row>
    <row r="407" spans="1:65" s="47" customFormat="1" ht="15" customHeight="1" hidden="1">
      <c r="A407" s="49" t="s">
        <v>74</v>
      </c>
      <c r="B407" s="49">
        <v>2020</v>
      </c>
      <c r="C407" s="49">
        <v>15</v>
      </c>
      <c r="D407" s="49">
        <v>16</v>
      </c>
      <c r="E407" s="49">
        <v>17</v>
      </c>
      <c r="F407" s="49">
        <v>18</v>
      </c>
      <c r="G407" s="49">
        <v>19</v>
      </c>
      <c r="H407" s="49">
        <v>20</v>
      </c>
      <c r="I407" s="49">
        <v>21</v>
      </c>
      <c r="J407" s="49">
        <v>22</v>
      </c>
      <c r="K407" s="49">
        <v>23</v>
      </c>
      <c r="L407" s="49">
        <v>24</v>
      </c>
      <c r="M407" s="49">
        <v>25</v>
      </c>
      <c r="N407" s="49">
        <v>26</v>
      </c>
      <c r="O407" s="49">
        <v>27</v>
      </c>
      <c r="P407" s="49">
        <v>28</v>
      </c>
      <c r="Q407" s="49">
        <v>29</v>
      </c>
      <c r="R407" s="49">
        <v>30</v>
      </c>
      <c r="S407" s="49">
        <v>31</v>
      </c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27"/>
      <c r="AI407" s="51" t="s">
        <v>49</v>
      </c>
      <c r="AJ407" s="51" t="s">
        <v>50</v>
      </c>
      <c r="AK407" s="51" t="s">
        <v>51</v>
      </c>
      <c r="AL407" s="51" t="s">
        <v>52</v>
      </c>
      <c r="AM407" s="51" t="s">
        <v>53</v>
      </c>
      <c r="AN407" s="51" t="s">
        <v>54</v>
      </c>
      <c r="AO407" s="51" t="s">
        <v>55</v>
      </c>
      <c r="AP407" s="51" t="s">
        <v>49</v>
      </c>
      <c r="AQ407" s="51" t="s">
        <v>50</v>
      </c>
      <c r="AR407" s="51" t="s">
        <v>51</v>
      </c>
      <c r="AS407" s="51" t="s">
        <v>52</v>
      </c>
      <c r="AT407" s="51" t="s">
        <v>53</v>
      </c>
      <c r="AU407" s="51" t="s">
        <v>54</v>
      </c>
      <c r="AV407" s="51" t="s">
        <v>55</v>
      </c>
      <c r="AW407" s="51" t="s">
        <v>49</v>
      </c>
      <c r="AX407" s="51" t="s">
        <v>50</v>
      </c>
      <c r="AY407" s="51" t="s">
        <v>51</v>
      </c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</row>
    <row r="408" spans="1:67" s="47" customFormat="1" ht="12.75" customHeight="1" hidden="1">
      <c r="A408" s="47" t="s">
        <v>75</v>
      </c>
      <c r="B408" s="49">
        <v>2021</v>
      </c>
      <c r="C408" s="49">
        <v>1</v>
      </c>
      <c r="D408" s="49">
        <v>2</v>
      </c>
      <c r="E408" s="49">
        <v>3</v>
      </c>
      <c r="F408" s="49">
        <v>4</v>
      </c>
      <c r="G408" s="49">
        <v>5</v>
      </c>
      <c r="H408" s="49">
        <v>6</v>
      </c>
      <c r="I408" s="49">
        <v>7</v>
      </c>
      <c r="J408" s="49">
        <v>8</v>
      </c>
      <c r="K408" s="49">
        <v>9</v>
      </c>
      <c r="L408" s="49">
        <v>10</v>
      </c>
      <c r="M408" s="49">
        <v>11</v>
      </c>
      <c r="N408" s="49">
        <v>12</v>
      </c>
      <c r="O408" s="49">
        <v>13</v>
      </c>
      <c r="P408" s="49">
        <v>14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27"/>
      <c r="AI408" s="51" t="s">
        <v>52</v>
      </c>
      <c r="AJ408" s="51" t="s">
        <v>53</v>
      </c>
      <c r="AK408" s="51" t="s">
        <v>54</v>
      </c>
      <c r="AL408" s="51" t="s">
        <v>55</v>
      </c>
      <c r="AM408" s="51" t="s">
        <v>49</v>
      </c>
      <c r="AN408" s="51" t="s">
        <v>50</v>
      </c>
      <c r="AO408" s="51" t="s">
        <v>51</v>
      </c>
      <c r="AP408" s="51" t="s">
        <v>52</v>
      </c>
      <c r="AQ408" s="51" t="s">
        <v>53</v>
      </c>
      <c r="AR408" s="51" t="s">
        <v>54</v>
      </c>
      <c r="AS408" s="51" t="s">
        <v>55</v>
      </c>
      <c r="AT408" s="51" t="s">
        <v>49</v>
      </c>
      <c r="AU408" s="51" t="s">
        <v>50</v>
      </c>
      <c r="AV408" s="51" t="s">
        <v>51</v>
      </c>
      <c r="AW408" s="51"/>
      <c r="AX408" s="51"/>
      <c r="AY408" s="51"/>
      <c r="AZ408" s="51"/>
      <c r="BA408" s="51"/>
      <c r="BB408" s="5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2:67" s="47" customFormat="1" ht="12.75" customHeight="1" hidden="1"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27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39" s="1" customFormat="1" ht="14.25" hidden="1">
      <c r="A410" s="47"/>
      <c r="C410" s="1" t="s">
        <v>43</v>
      </c>
      <c r="AK410" s="52"/>
      <c r="AL410" s="52"/>
      <c r="AM410" s="53"/>
    </row>
    <row r="411" spans="1:39" s="1" customFormat="1" ht="14.25" hidden="1">
      <c r="A411" s="47"/>
      <c r="C411" s="1" t="s">
        <v>56</v>
      </c>
      <c r="AK411" s="52"/>
      <c r="AL411" s="52"/>
      <c r="AM411" s="53"/>
    </row>
    <row r="412" spans="1:39" s="1" customFormat="1" ht="14.25" hidden="1">
      <c r="A412" s="47"/>
      <c r="C412" s="1" t="s">
        <v>57</v>
      </c>
      <c r="AK412" s="52"/>
      <c r="AL412" s="52"/>
      <c r="AM412" s="53"/>
    </row>
    <row r="413" spans="1:39" s="1" customFormat="1" ht="14.25" customHeight="1" hidden="1">
      <c r="A413" s="47"/>
      <c r="C413" s="1" t="s">
        <v>58</v>
      </c>
      <c r="AK413" s="52"/>
      <c r="AL413" s="52"/>
      <c r="AM413" s="53"/>
    </row>
    <row r="414" spans="1:76" s="15" customFormat="1" ht="14.25" customHeight="1" hidden="1">
      <c r="A414" s="14"/>
      <c r="AK414" s="16"/>
      <c r="AL414" s="16"/>
      <c r="AM414" s="17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</row>
    <row r="415" spans="1:76" s="15" customFormat="1" ht="14.25" customHeight="1" hidden="1">
      <c r="A415" s="14"/>
      <c r="AK415" s="16"/>
      <c r="AL415" s="16"/>
      <c r="AM415" s="17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</row>
    <row r="416" spans="1:76" s="102" customFormat="1" ht="14.25" customHeight="1" hidden="1">
      <c r="A416" s="101"/>
      <c r="AK416" s="103"/>
      <c r="AL416" s="103"/>
      <c r="AM416" s="104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</row>
    <row r="417" ht="12.75" hidden="1"/>
    <row r="418" ht="12.75" hidden="1"/>
    <row r="425" ht="12.75" hidden="1"/>
  </sheetData>
  <sheetProtection password="CCC7" sheet="1"/>
  <mergeCells count="132">
    <mergeCell ref="C180:AE180"/>
    <mergeCell ref="C181:AE181"/>
    <mergeCell ref="C182:AE182"/>
    <mergeCell ref="C183:AE183"/>
    <mergeCell ref="B186:C186"/>
    <mergeCell ref="B184:C184"/>
    <mergeCell ref="B185:C185"/>
    <mergeCell ref="F184:L184"/>
    <mergeCell ref="F185:L185"/>
    <mergeCell ref="F186:L186"/>
    <mergeCell ref="AB184:AK184"/>
    <mergeCell ref="AB185:AK185"/>
    <mergeCell ref="AB186:AK186"/>
    <mergeCell ref="A162:A173"/>
    <mergeCell ref="B162:B173"/>
    <mergeCell ref="C162:C173"/>
    <mergeCell ref="D162:D173"/>
    <mergeCell ref="Z176:AA176"/>
    <mergeCell ref="C179:AE179"/>
    <mergeCell ref="P176:V176"/>
    <mergeCell ref="D176:M176"/>
    <mergeCell ref="C178:AE178"/>
    <mergeCell ref="W176:X176"/>
    <mergeCell ref="AL162:AL167"/>
    <mergeCell ref="AM162:AM173"/>
    <mergeCell ref="AL171:AL173"/>
    <mergeCell ref="A150:A161"/>
    <mergeCell ref="B150:B161"/>
    <mergeCell ref="C150:C161"/>
    <mergeCell ref="D150:D161"/>
    <mergeCell ref="AL150:AL155"/>
    <mergeCell ref="AM150:AM161"/>
    <mergeCell ref="AL159:AL161"/>
    <mergeCell ref="D126:D137"/>
    <mergeCell ref="AL126:AL131"/>
    <mergeCell ref="AM126:AM137"/>
    <mergeCell ref="AL135:AL137"/>
    <mergeCell ref="A138:A149"/>
    <mergeCell ref="B138:B149"/>
    <mergeCell ref="C138:C149"/>
    <mergeCell ref="D138:D149"/>
    <mergeCell ref="A114:A125"/>
    <mergeCell ref="B114:B125"/>
    <mergeCell ref="C114:C125"/>
    <mergeCell ref="D114:D125"/>
    <mergeCell ref="AL138:AL143"/>
    <mergeCell ref="AM138:AM149"/>
    <mergeCell ref="AL147:AL149"/>
    <mergeCell ref="A126:A137"/>
    <mergeCell ref="B126:B137"/>
    <mergeCell ref="C126:C137"/>
    <mergeCell ref="AL114:AL119"/>
    <mergeCell ref="AM114:AM125"/>
    <mergeCell ref="AL123:AL125"/>
    <mergeCell ref="A102:A113"/>
    <mergeCell ref="B102:B113"/>
    <mergeCell ref="C102:C113"/>
    <mergeCell ref="D102:D113"/>
    <mergeCell ref="AL102:AL107"/>
    <mergeCell ref="AM102:AM113"/>
    <mergeCell ref="AL111:AL113"/>
    <mergeCell ref="D78:D89"/>
    <mergeCell ref="AL78:AL83"/>
    <mergeCell ref="AM78:AM89"/>
    <mergeCell ref="AL87:AL89"/>
    <mergeCell ref="A90:A101"/>
    <mergeCell ref="B90:B101"/>
    <mergeCell ref="C90:C101"/>
    <mergeCell ref="D90:D101"/>
    <mergeCell ref="A66:A77"/>
    <mergeCell ref="B66:B77"/>
    <mergeCell ref="C66:C77"/>
    <mergeCell ref="D66:D77"/>
    <mergeCell ref="AL90:AL95"/>
    <mergeCell ref="AM90:AM101"/>
    <mergeCell ref="AL99:AL101"/>
    <mergeCell ref="A78:A89"/>
    <mergeCell ref="B78:B89"/>
    <mergeCell ref="C78:C89"/>
    <mergeCell ref="AL66:AL71"/>
    <mergeCell ref="AM66:AM77"/>
    <mergeCell ref="AL75:AL77"/>
    <mergeCell ref="A54:A65"/>
    <mergeCell ref="B54:B65"/>
    <mergeCell ref="C54:C65"/>
    <mergeCell ref="D54:D65"/>
    <mergeCell ref="AL54:AL59"/>
    <mergeCell ref="AM54:AM65"/>
    <mergeCell ref="AL63:AL65"/>
    <mergeCell ref="D30:D41"/>
    <mergeCell ref="AL30:AL35"/>
    <mergeCell ref="AM30:AM41"/>
    <mergeCell ref="AL39:AL41"/>
    <mergeCell ref="A42:A53"/>
    <mergeCell ref="B42:B53"/>
    <mergeCell ref="C42:C53"/>
    <mergeCell ref="D42:D53"/>
    <mergeCell ref="A18:A29"/>
    <mergeCell ref="B18:B29"/>
    <mergeCell ref="C18:C29"/>
    <mergeCell ref="D18:D29"/>
    <mergeCell ref="AL42:AL47"/>
    <mergeCell ref="AM42:AM53"/>
    <mergeCell ref="AL51:AL53"/>
    <mergeCell ref="A30:A41"/>
    <mergeCell ref="B30:B41"/>
    <mergeCell ref="C30:C41"/>
    <mergeCell ref="AL18:AL23"/>
    <mergeCell ref="AM18:AM29"/>
    <mergeCell ref="AL27:AL29"/>
    <mergeCell ref="AM6:AM17"/>
    <mergeCell ref="AL15:AL17"/>
    <mergeCell ref="AL6:AL11"/>
    <mergeCell ref="A4:E4"/>
    <mergeCell ref="AK4:AM4"/>
    <mergeCell ref="AO7:AW8"/>
    <mergeCell ref="AO9:AW10"/>
    <mergeCell ref="AO11:AW12"/>
    <mergeCell ref="A6:A17"/>
    <mergeCell ref="B6:B17"/>
    <mergeCell ref="C6:C17"/>
    <mergeCell ref="D6:D17"/>
    <mergeCell ref="AO13:AW14"/>
    <mergeCell ref="A3:V3"/>
    <mergeCell ref="W3:AC3"/>
    <mergeCell ref="AO2:AR2"/>
    <mergeCell ref="A1:AM1"/>
    <mergeCell ref="A2:B2"/>
    <mergeCell ref="C2:V2"/>
    <mergeCell ref="W2:AC2"/>
    <mergeCell ref="AD2:AM2"/>
    <mergeCell ref="AD3:AM3"/>
  </mergeCells>
  <dataValidations count="2">
    <dataValidation type="list" allowBlank="1" showInputMessage="1" showErrorMessage="1" sqref="E11 E167 E155 E143 E131 E119 E107 E95 E83 E71 E59 E47 E35 E23">
      <formula1>$C$410:$C$413</formula1>
    </dataValidation>
    <dataValidation type="list" allowBlank="1" showInputMessage="1" showErrorMessage="1" sqref="AD2:AM2">
      <formula1>$A$395:$A$408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scale="55" r:id="rId1"/>
  <rowBreaks count="1" manualBreakCount="1">
    <brk id="89" max="255" man="1"/>
  </rowBreaks>
  <ignoredErrors>
    <ignoredError sqref="AB1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2019-12-24T08:17:02Z</cp:lastPrinted>
  <dcterms:created xsi:type="dcterms:W3CDTF">2004-01-11T07:10:25Z</dcterms:created>
  <dcterms:modified xsi:type="dcterms:W3CDTF">2020-01-03T06:23:55Z</dcterms:modified>
  <cp:category/>
  <cp:version/>
  <cp:contentType/>
  <cp:contentStatus/>
</cp:coreProperties>
</file>