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70" activeTab="1"/>
  </bookViews>
  <sheets>
    <sheet name="GİRİŞ" sheetId="1" r:id="rId1"/>
    <sheet name="SÖZLEŞMELİ 22 KİŞİLİK" sheetId="2" r:id="rId2"/>
  </sheets>
  <externalReferences>
    <externalReference r:id="rId5"/>
  </externalReferences>
  <definedNames>
    <definedName name="_xlnm._FilterDatabase" localSheetId="0" hidden="1">'GİRİŞ'!$A$1:$F$23</definedName>
    <definedName name="AccessDatabase" hidden="1">"C:\Belgelerim\excelblg\maasV2.0.xls"</definedName>
    <definedName name="ADİEMANETTOPTUT">#REF!</definedName>
    <definedName name="AİLEYARTOPTUT">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 localSheetId="0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 localSheetId="0">'[1]EKGÖS'!#REF!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OM">#REF!</definedName>
    <definedName name="OYAK">#REF!</definedName>
    <definedName name="OYAKTOPTUT">#REF!</definedName>
    <definedName name="ÖĞRET" localSheetId="0">'[1]EKGÖS'!#REF!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GMÇ1">#REF!</definedName>
    <definedName name="SGMÇ2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 localSheetId="0">'[1]EKGÖS'!#REF!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_xlnm.Print_Area" localSheetId="1">'SÖZLEŞMELİ 22 KİŞİLİK'!$A$1:$AM$282</definedName>
    <definedName name="YEDEKSUBAY">#REF!</definedName>
    <definedName name="YÖK">#REF!</definedName>
  </definedNames>
  <calcPr fullCalcOnLoad="1"/>
</workbook>
</file>

<file path=xl/comments1.xml><?xml version="1.0" encoding="utf-8"?>
<comments xmlns="http://schemas.openxmlformats.org/spreadsheetml/2006/main">
  <authors>
    <author>Kemal</author>
    <author>İLÇE MEM PC</author>
  </authors>
  <commentList>
    <comment ref="G1" authorId="0">
      <text>
        <r>
          <rPr>
            <b/>
            <sz val="9"/>
            <rFont val="Tahoma"/>
            <family val="2"/>
          </rPr>
          <t>Kemal:</t>
        </r>
        <r>
          <rPr>
            <sz val="9"/>
            <rFont val="Tahoma"/>
            <family val="2"/>
          </rPr>
          <t xml:space="preserve">
TÜRK DİLİ VE EDEBİYATI ÖĞRETMENİ</t>
        </r>
      </text>
    </comment>
    <comment ref="A1" authorId="1">
      <text>
        <r>
          <rPr>
            <b/>
            <sz val="10"/>
            <rFont val="Tahoma"/>
            <family val="2"/>
          </rPr>
          <t>İLÇE MEM PC:
İsimleri Alfabetik, A'dan Z'ye doğru sıralayınız.</t>
        </r>
      </text>
    </comment>
  </commentList>
</comments>
</file>

<file path=xl/sharedStrings.xml><?xml version="1.0" encoding="utf-8"?>
<sst xmlns="http://schemas.openxmlformats.org/spreadsheetml/2006/main" count="786" uniqueCount="102">
  <si>
    <t>2</t>
  </si>
  <si>
    <t>1</t>
  </si>
  <si>
    <t>BÜTÇE YILI</t>
  </si>
  <si>
    <t>S.NO</t>
  </si>
  <si>
    <t>ADI SOYADI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</si>
  <si>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</si>
  <si>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</si>
  <si>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</si>
  <si>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</si>
  <si>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</si>
  <si>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</si>
  <si>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</si>
  <si>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</si>
  <si>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</si>
  <si>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</si>
  <si>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</si>
  <si>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</si>
  <si>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</si>
  <si>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</si>
  <si>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</si>
  <si>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</si>
  <si>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</si>
  <si>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</si>
  <si>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</si>
  <si>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</si>
  <si>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AİT OLDUĞU AY</t>
  </si>
  <si>
    <t>T.C.KİMLİK NO</t>
  </si>
  <si>
    <t>İBAN NO</t>
  </si>
  <si>
    <t>DİLAN KILIÇ</t>
  </si>
  <si>
    <t>MERVE ARIKAN</t>
  </si>
  <si>
    <t>AYDIN DAĞDELEN</t>
  </si>
  <si>
    <t>MAHMUT KAYA</t>
  </si>
  <si>
    <t>ÖZLEM ÖZDEMİR</t>
  </si>
  <si>
    <t>EDANUR GÖÇER</t>
  </si>
  <si>
    <t>OKUL ADI</t>
  </si>
  <si>
    <t>MAHSUM DEMİRTAŞ</t>
  </si>
  <si>
    <t>AHMET YASİN KOŞAR</t>
  </si>
  <si>
    <t>DERYA GÜNEŞ VAROL</t>
  </si>
  <si>
    <t>ESMEHAN YILDIRIM</t>
  </si>
  <si>
    <t xml:space="preserve">K U R U M U     </t>
  </si>
  <si>
    <t>ç</t>
  </si>
  <si>
    <t>AYA TIKLA</t>
  </si>
  <si>
    <t>SIRA</t>
  </si>
  <si>
    <t>BRANŞI</t>
  </si>
  <si>
    <t>OKULU</t>
  </si>
  <si>
    <t>ÜCRET TÜRÜ</t>
  </si>
  <si>
    <t>GEN.</t>
  </si>
  <si>
    <t>GÜNDÜZ EKDERS</t>
  </si>
  <si>
    <t>NÖBET</t>
  </si>
  <si>
    <t>BELLETİCİLİK</t>
  </si>
  <si>
    <t>EGZERSİZ</t>
  </si>
  <si>
    <t>İYEP</t>
  </si>
  <si>
    <t>DİĞER</t>
  </si>
  <si>
    <t>GECE EKDERS</t>
  </si>
  <si>
    <t>DYK GÜNDÜZ</t>
  </si>
  <si>
    <t>DYK GECE</t>
  </si>
  <si>
    <t>ÖZEL EĞİTİM EKDERS</t>
  </si>
  <si>
    <t>ÖZEL EĞİTİM NÖBET</t>
  </si>
  <si>
    <t>SALI</t>
  </si>
  <si>
    <t>ÇARŞAMBA</t>
  </si>
  <si>
    <t>PERŞEMBE</t>
  </si>
  <si>
    <t>CUMA</t>
  </si>
  <si>
    <t>CUMARTESİ</t>
  </si>
  <si>
    <t>PAZAR</t>
  </si>
  <si>
    <t>PAZARTESİ</t>
  </si>
  <si>
    <t>SINAV GÖREVİ</t>
  </si>
  <si>
    <t>YÜZYÜZE EĞİTİM</t>
  </si>
  <si>
    <t>HİZMETİÇİ EĞİTİM</t>
  </si>
  <si>
    <t>saat ek ders okutulmuştur.</t>
  </si>
  <si>
    <t>Açıklamalar:</t>
  </si>
  <si>
    <t>1-</t>
  </si>
  <si>
    <t>DÜZENLEYEN</t>
  </si>
  <si>
    <t>15 OCAK- 14 ŞUBAT</t>
  </si>
  <si>
    <t>15 ŞUBAT- 14 MART</t>
  </si>
  <si>
    <t xml:space="preserve">15 MART- 14 NİSAN </t>
  </si>
  <si>
    <t>15 NİSAN- 14 MAYIS</t>
  </si>
  <si>
    <t>15 MAYIS-14 HAZİRAN</t>
  </si>
  <si>
    <t>15 HAZİRAN- 14 TEMMUZ</t>
  </si>
  <si>
    <t>15 TEMMUZ- 14 AĞUSTOS</t>
  </si>
  <si>
    <t>15 AĞUSTOS- 14 EYLÜL</t>
  </si>
  <si>
    <t>15 EYLÜL- 14 EKİM</t>
  </si>
  <si>
    <t>15 EKİM - 14 KASIM</t>
  </si>
  <si>
    <t>15 KASIM- 14 ARALIK</t>
  </si>
  <si>
    <t>15-31 ARALIK</t>
  </si>
  <si>
    <t>1-14 OCAK</t>
  </si>
  <si>
    <t>BİR. EMEK.   KİŞİ</t>
  </si>
  <si>
    <t>Ali KAYA</t>
  </si>
  <si>
    <t>Müdür Yardımcısı</t>
  </si>
  <si>
    <t>Veli KAYA</t>
  </si>
  <si>
    <t>Okul Müdürü</t>
  </si>
  <si>
    <t>Mevlana Ortaokulu</t>
  </si>
  <si>
    <t>Türkçe</t>
  </si>
  <si>
    <t>Matematik</t>
  </si>
  <si>
    <t>İngilizce</t>
  </si>
  <si>
    <t>DESTEK/ EVDE EĞİTİM</t>
  </si>
  <si>
    <t>Din Kültürü ve Ahlak Bilgisi</t>
  </si>
  <si>
    <t>Şehit Murat Yıldırım Mesleki ve Teknik Anadolu Lisesi</t>
  </si>
  <si>
    <t>TOP</t>
  </si>
  <si>
    <t>nda</t>
  </si>
  <si>
    <t>de</t>
  </si>
  <si>
    <r>
      <t>S   Ö   Z   L   E   Ş   M   E   L   İ</t>
    </r>
    <r>
      <rPr>
        <b/>
        <sz val="14"/>
        <rFont val="Arial Tur"/>
        <family val="0"/>
      </rPr>
      <t xml:space="preserve">     E    K      D    E    R    S      Ç    İ    Z    E    L    G    E    S    İ</t>
    </r>
  </si>
  <si>
    <t>1 OCAK - 14 OCAK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</si>
</sst>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  <numFmt numFmtId="181" formatCode="_(* #,##0_);_(* \(#,##0\);_(* &quot;-&quot;_);_(@_)"/>
    <numFmt numFmtId="182" formatCode="#,##0.00\ &quot;TL&quot;"/>
    <numFmt numFmtId="183" formatCode="#,##0.00;[Red]#,##0.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  <numFmt numFmtId="188" formatCode="#,##0.00000"/>
    <numFmt numFmtId="189" formatCode="#,##0.000"/>
    <numFmt numFmtId="190" formatCode="[$-41F]dd\ mmmm\ yyyy\ dddd"/>
    <numFmt numFmtId="191" formatCode="mmm/yyyy"/>
    <numFmt numFmtId="192" formatCode="0.0"/>
    <numFmt numFmtId="193" formatCode="[$-41F]d\ mmmm;@"/>
    <numFmt numFmtId="194" formatCode="[$-41F]d\ mmmm\ yyyy;@"/>
    <numFmt numFmtId="195" formatCode="#,##0.00\ _₺"/>
    <numFmt numFmtId="196" formatCode="0.0000"/>
    <numFmt numFmtId="197" formatCode="0.00000"/>
    <numFmt numFmtId="198" formatCode="#,##0.00\ &quot;₺&quot;"/>
    <numFmt numFmtId="199" formatCode="[$-41F]d\ mmmm\ yyyy\ dddd"/>
    <numFmt numFmtId="200" formatCode="&quot;₺&quot;#,##0.00"/>
  </numFmts>
  <fonts count="9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Tur"/>
      <family val="0"/>
    </font>
    <font>
      <sz val="10"/>
      <color indexed="12"/>
      <name val="Arial"/>
      <family val="2"/>
    </font>
    <font>
      <b/>
      <sz val="12"/>
      <color indexed="12"/>
      <name val="Arial Tur"/>
      <family val="0"/>
    </font>
    <font>
      <b/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Verdana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Tur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22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1"/>
      <color indexed="12"/>
      <name val="Arial"/>
      <family val="2"/>
    </font>
    <font>
      <b/>
      <sz val="11"/>
      <color indexed="12"/>
      <name val="Verdana"/>
      <family val="2"/>
    </font>
    <font>
      <b/>
      <sz val="10"/>
      <name val="Tahoma"/>
      <family val="2"/>
    </font>
    <font>
      <b/>
      <sz val="10.5"/>
      <color indexed="12"/>
      <name val="Arial Tur"/>
      <family val="0"/>
    </font>
    <font>
      <b/>
      <sz val="10.5"/>
      <color indexed="10"/>
      <name val="Arial"/>
      <family val="2"/>
    </font>
    <font>
      <b/>
      <sz val="10.5"/>
      <color indexed="8"/>
      <name val="Arial Tur"/>
      <family val="0"/>
    </font>
    <font>
      <b/>
      <sz val="10.5"/>
      <name val="Arial Tur"/>
      <family val="0"/>
    </font>
    <font>
      <b/>
      <sz val="14"/>
      <color indexed="12"/>
      <name val="Arial Tur"/>
      <family val="0"/>
    </font>
    <font>
      <b/>
      <sz val="14"/>
      <name val="Arial Tur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sz val="9"/>
      <color indexed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sz val="11"/>
      <color indexed="52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63"/>
      <name val="Century Gothic"/>
      <family val="2"/>
    </font>
    <font>
      <sz val="11"/>
      <color indexed="62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0"/>
      <color indexed="9"/>
      <name val="Wingdings"/>
      <family val="0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sz val="8"/>
      <name val="Segoe U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sz val="11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rgb="FF3F3F3F"/>
      <name val="Century Gothic"/>
      <family val="2"/>
    </font>
    <font>
      <sz val="11"/>
      <color rgb="FF3F3F7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006100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8"/>
      <color rgb="FF0000CC"/>
      <name val="Arial"/>
      <family val="2"/>
    </font>
    <font>
      <sz val="10"/>
      <color theme="0"/>
      <name val="Wingdings"/>
      <family val="0"/>
    </font>
    <font>
      <b/>
      <sz val="11"/>
      <color rgb="FFFF0000"/>
      <name val="Arial Tur"/>
      <family val="0"/>
    </font>
    <font>
      <sz val="11"/>
      <color rgb="FFFF0000"/>
      <name val="Arial"/>
      <family val="2"/>
    </font>
    <font>
      <b/>
      <sz val="8"/>
      <color theme="0"/>
      <name val="Arial Black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0" fillId="25" borderId="8" applyNumberFormat="0" applyFont="0" applyAlignment="0" applyProtection="0"/>
    <xf numFmtId="0" fontId="8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6" fillId="34" borderId="10" xfId="0" applyFont="1" applyFill="1" applyBorder="1" applyAlignment="1" applyProtection="1">
      <alignment horizontal="center" vertical="center"/>
      <protection hidden="1"/>
    </xf>
    <xf numFmtId="0" fontId="27" fillId="34" borderId="10" xfId="0" applyFont="1" applyFill="1" applyBorder="1" applyAlignment="1" applyProtection="1">
      <alignment horizontal="center" vertical="center"/>
      <protection hidden="1"/>
    </xf>
    <xf numFmtId="1" fontId="27" fillId="34" borderId="11" xfId="0" applyNumberFormat="1" applyFont="1" applyFill="1" applyBorder="1" applyAlignment="1" applyProtection="1">
      <alignment horizontal="center" vertical="center"/>
      <protection hidden="1"/>
    </xf>
    <xf numFmtId="0" fontId="16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35" borderId="10" xfId="0" applyFont="1" applyFill="1" applyBorder="1" applyAlignment="1" applyProtection="1">
      <alignment horizontal="center" vertical="center"/>
      <protection hidden="1"/>
    </xf>
    <xf numFmtId="0" fontId="28" fillId="36" borderId="0" xfId="0" applyFont="1" applyFill="1" applyAlignment="1" applyProtection="1">
      <alignment horizontal="center"/>
      <protection hidden="1"/>
    </xf>
    <xf numFmtId="0" fontId="28" fillId="36" borderId="0" xfId="0" applyFont="1" applyFill="1" applyAlignment="1" applyProtection="1">
      <alignment/>
      <protection hidden="1"/>
    </xf>
    <xf numFmtId="0" fontId="29" fillId="36" borderId="0" xfId="0" applyFont="1" applyFill="1" applyAlignment="1" applyProtection="1">
      <alignment/>
      <protection hidden="1"/>
    </xf>
    <xf numFmtId="0" fontId="30" fillId="36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9" fillId="37" borderId="13" xfId="0" applyFont="1" applyFill="1" applyBorder="1" applyAlignment="1" applyProtection="1">
      <alignment horizontal="center"/>
      <protection hidden="1"/>
    </xf>
    <xf numFmtId="0" fontId="19" fillId="37" borderId="14" xfId="0" applyFont="1" applyFill="1" applyBorder="1" applyAlignment="1" applyProtection="1">
      <alignment horizontal="center"/>
      <protection hidden="1"/>
    </xf>
    <xf numFmtId="0" fontId="24" fillId="37" borderId="15" xfId="0" applyFont="1" applyFill="1" applyBorder="1" applyAlignment="1" applyProtection="1">
      <alignment horizontal="center"/>
      <protection hidden="1"/>
    </xf>
    <xf numFmtId="0" fontId="25" fillId="37" borderId="1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locked="0"/>
    </xf>
    <xf numFmtId="0" fontId="33" fillId="0" borderId="11" xfId="0" applyFont="1" applyFill="1" applyBorder="1" applyAlignment="1" applyProtection="1">
      <alignment horizontal="center" shrinkToFit="1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34" fillId="38" borderId="11" xfId="0" applyFont="1" applyFill="1" applyBorder="1" applyAlignment="1" applyProtection="1">
      <alignment horizontal="center" vertical="center"/>
      <protection hidden="1"/>
    </xf>
    <xf numFmtId="0" fontId="34" fillId="38" borderId="11" xfId="0" applyFont="1" applyFill="1" applyBorder="1" applyAlignment="1" applyProtection="1">
      <alignment horizontal="center" vertical="center" shrinkToFit="1"/>
      <protection hidden="1"/>
    </xf>
    <xf numFmtId="0" fontId="34" fillId="38" borderId="11" xfId="0" applyFont="1" applyFill="1" applyBorder="1" applyAlignment="1" applyProtection="1">
      <alignment horizontal="center" vertical="center" wrapText="1"/>
      <protection hidden="1"/>
    </xf>
    <xf numFmtId="0" fontId="35" fillId="38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shrinkToFi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2" fillId="38" borderId="16" xfId="0" applyFont="1" applyFill="1" applyBorder="1" applyAlignment="1" applyProtection="1">
      <alignment vertical="center" shrinkToFit="1"/>
      <protection hidden="1"/>
    </xf>
    <xf numFmtId="0" fontId="22" fillId="38" borderId="17" xfId="0" applyFont="1" applyFill="1" applyBorder="1" applyAlignment="1" applyProtection="1">
      <alignment vertical="center" shrinkToFit="1"/>
      <protection hidden="1"/>
    </xf>
    <xf numFmtId="0" fontId="14" fillId="38" borderId="17" xfId="0" applyFont="1" applyFill="1" applyBorder="1" applyAlignment="1" applyProtection="1">
      <alignment vertical="center" shrinkToFit="1"/>
      <protection hidden="1"/>
    </xf>
    <xf numFmtId="0" fontId="23" fillId="38" borderId="17" xfId="0" applyFont="1" applyFill="1" applyBorder="1" applyAlignment="1" applyProtection="1">
      <alignment vertical="center" shrinkToFit="1"/>
      <protection locked="0"/>
    </xf>
    <xf numFmtId="0" fontId="87" fillId="38" borderId="18" xfId="0" applyFont="1" applyFill="1" applyBorder="1" applyAlignment="1" applyProtection="1">
      <alignment vertical="center" shrinkToFit="1"/>
      <protection hidden="1"/>
    </xf>
    <xf numFmtId="0" fontId="37" fillId="37" borderId="19" xfId="0" applyFont="1" applyFill="1" applyBorder="1" applyAlignment="1" applyProtection="1">
      <alignment vertical="center"/>
      <protection hidden="1"/>
    </xf>
    <xf numFmtId="0" fontId="39" fillId="35" borderId="19" xfId="0" applyFont="1" applyFill="1" applyBorder="1" applyAlignment="1" applyProtection="1">
      <alignment vertical="center"/>
      <protection hidden="1"/>
    </xf>
    <xf numFmtId="0" fontId="39" fillId="39" borderId="19" xfId="0" applyFont="1" applyFill="1" applyBorder="1" applyAlignment="1" applyProtection="1">
      <alignment vertical="center"/>
      <protection hidden="1"/>
    </xf>
    <xf numFmtId="0" fontId="39" fillId="40" borderId="19" xfId="0" applyFont="1" applyFill="1" applyBorder="1" applyAlignment="1" applyProtection="1">
      <alignment vertical="center"/>
      <protection hidden="1"/>
    </xf>
    <xf numFmtId="0" fontId="40" fillId="41" borderId="19" xfId="0" applyFont="1" applyFill="1" applyBorder="1" applyAlignment="1" applyProtection="1">
      <alignment vertical="center"/>
      <protection hidden="1"/>
    </xf>
    <xf numFmtId="0" fontId="40" fillId="39" borderId="19" xfId="0" applyFont="1" applyFill="1" applyBorder="1" applyAlignment="1" applyProtection="1">
      <alignment vertical="center"/>
      <protection hidden="1"/>
    </xf>
    <xf numFmtId="0" fontId="37" fillId="38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 quotePrefix="1">
      <alignment/>
      <protection hidden="1"/>
    </xf>
    <xf numFmtId="0" fontId="88" fillId="42" borderId="0" xfId="0" applyFont="1" applyFill="1" applyAlignment="1" applyProtection="1">
      <alignment horizontal="center" vertical="center"/>
      <protection hidden="1"/>
    </xf>
    <xf numFmtId="0" fontId="20" fillId="43" borderId="11" xfId="0" applyFont="1" applyFill="1" applyBorder="1" applyAlignment="1" applyProtection="1">
      <alignment horizontal="center" textRotation="90"/>
      <protection hidden="1"/>
    </xf>
    <xf numFmtId="0" fontId="44" fillId="0" borderId="0" xfId="0" applyFont="1" applyFill="1" applyBorder="1" applyAlignment="1" applyProtection="1">
      <alignment horizontal="right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48" fillId="0" borderId="2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89" fillId="2" borderId="11" xfId="0" applyFont="1" applyFill="1" applyBorder="1" applyAlignment="1" applyProtection="1">
      <alignment horizontal="right" vertical="center"/>
      <protection hidden="1"/>
    </xf>
    <xf numFmtId="0" fontId="90" fillId="2" borderId="11" xfId="0" applyFont="1" applyFill="1" applyBorder="1" applyAlignment="1" applyProtection="1">
      <alignment horizontal="right"/>
      <protection hidden="1"/>
    </xf>
    <xf numFmtId="0" fontId="91" fillId="42" borderId="0" xfId="0" applyFont="1" applyFill="1" applyBorder="1" applyAlignment="1" applyProtection="1">
      <alignment horizontal="center" wrapText="1"/>
      <protection hidden="1"/>
    </xf>
    <xf numFmtId="0" fontId="41" fillId="0" borderId="11" xfId="0" applyFont="1" applyFill="1" applyBorder="1" applyAlignment="1" applyProtection="1">
      <alignment horizontal="center"/>
      <protection hidden="1"/>
    </xf>
    <xf numFmtId="0" fontId="43" fillId="0" borderId="11" xfId="0" applyFont="1" applyBorder="1" applyAlignment="1" applyProtection="1">
      <alignment/>
      <protection hidden="1"/>
    </xf>
    <xf numFmtId="0" fontId="89" fillId="2" borderId="11" xfId="0" applyFont="1" applyFill="1" applyBorder="1" applyAlignment="1" applyProtection="1">
      <alignment horizontal="center" vertical="center"/>
      <protection hidden="1"/>
    </xf>
    <xf numFmtId="0" fontId="90" fillId="2" borderId="11" xfId="0" applyFont="1" applyFill="1" applyBorder="1" applyAlignment="1" applyProtection="1">
      <alignment/>
      <protection hidden="1"/>
    </xf>
    <xf numFmtId="0" fontId="18" fillId="37" borderId="11" xfId="0" applyFont="1" applyFill="1" applyBorder="1" applyAlignment="1" applyProtection="1">
      <alignment horizontal="left" vertical="center"/>
      <protection locked="0"/>
    </xf>
    <xf numFmtId="0" fontId="18" fillId="44" borderId="11" xfId="0" applyFont="1" applyFill="1" applyBorder="1" applyAlignment="1" applyProtection="1">
      <alignment horizontal="center" vertical="center"/>
      <protection locked="0"/>
    </xf>
    <xf numFmtId="0" fontId="0" fillId="44" borderId="11" xfId="0" applyFill="1" applyBorder="1" applyAlignment="1" applyProtection="1">
      <alignment/>
      <protection locked="0"/>
    </xf>
    <xf numFmtId="0" fontId="8" fillId="44" borderId="11" xfId="0" applyFont="1" applyFill="1" applyBorder="1" applyAlignment="1" applyProtection="1">
      <alignment horizontal="center" vertical="center"/>
      <protection hidden="1"/>
    </xf>
    <xf numFmtId="0" fontId="0" fillId="44" borderId="11" xfId="0" applyFill="1" applyBorder="1" applyAlignment="1" applyProtection="1">
      <alignment/>
      <protection hidden="1"/>
    </xf>
    <xf numFmtId="0" fontId="7" fillId="43" borderId="11" xfId="0" applyFont="1" applyFill="1" applyBorder="1" applyAlignment="1" applyProtection="1">
      <alignment horizontal="center" vertical="center"/>
      <protection hidden="1"/>
    </xf>
    <xf numFmtId="0" fontId="0" fillId="43" borderId="11" xfId="0" applyFill="1" applyBorder="1" applyAlignment="1" applyProtection="1">
      <alignment/>
      <protection hidden="1"/>
    </xf>
    <xf numFmtId="0" fontId="2" fillId="43" borderId="11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justify" wrapText="1"/>
      <protection hidden="1"/>
    </xf>
    <xf numFmtId="49" fontId="17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37" fillId="39" borderId="19" xfId="0" applyFont="1" applyFill="1" applyBorder="1" applyAlignment="1" applyProtection="1">
      <alignment horizontal="center" vertical="center"/>
      <protection hidden="1"/>
    </xf>
    <xf numFmtId="0" fontId="38" fillId="41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37" borderId="0" xfId="0" applyFont="1" applyFill="1" applyBorder="1" applyAlignment="1" applyProtection="1">
      <alignment horizontal="left"/>
      <protection locked="0"/>
    </xf>
    <xf numFmtId="14" fontId="47" fillId="0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hidden="1"/>
    </xf>
    <xf numFmtId="0" fontId="45" fillId="0" borderId="0" xfId="0" applyFont="1" applyFill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[0]_ÖZ.GİD.İND.BRD.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yozgat.meb.gov.tr/belgeler/prog/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25.7109375" style="3" customWidth="1"/>
    <col min="2" max="2" width="26.8515625" style="50" customWidth="1"/>
    <col min="3" max="3" width="25.421875" style="51" customWidth="1"/>
    <col min="4" max="4" width="32.7109375" style="52" customWidth="1"/>
    <col min="5" max="5" width="15.00390625" style="53" customWidth="1"/>
    <col min="6" max="6" width="14.8515625" style="53" customWidth="1"/>
    <col min="7" max="7" width="7.421875" style="53" customWidth="1"/>
    <col min="8" max="16384" width="9.140625" style="3" customWidth="1"/>
  </cols>
  <sheetData>
    <row r="1" spans="1:7" ht="50.25" customHeight="1">
      <c r="A1" s="46" t="s">
        <v>4</v>
      </c>
      <c r="B1" s="46" t="s">
        <v>43</v>
      </c>
      <c r="C1" s="47" t="s">
        <v>34</v>
      </c>
      <c r="D1" s="46" t="s">
        <v>27</v>
      </c>
      <c r="E1" s="46" t="s">
        <v>26</v>
      </c>
      <c r="F1" s="48" t="s">
        <v>85</v>
      </c>
      <c r="G1" s="49" t="s">
        <v>3</v>
      </c>
    </row>
    <row r="2" spans="1:7" ht="19.5" customHeight="1">
      <c r="A2" s="38" t="s">
        <v>36</v>
      </c>
      <c r="B2" s="39" t="s">
        <v>91</v>
      </c>
      <c r="C2" s="39" t="s">
        <v>90</v>
      </c>
      <c r="D2" s="39"/>
      <c r="E2" s="40"/>
      <c r="F2" s="41">
        <v>0</v>
      </c>
      <c r="G2" s="42" t="s">
        <v>1</v>
      </c>
    </row>
    <row r="3" spans="1:7" ht="19.5" customHeight="1">
      <c r="A3" s="43" t="s">
        <v>30</v>
      </c>
      <c r="B3" s="39" t="s">
        <v>92</v>
      </c>
      <c r="C3" s="39" t="s">
        <v>90</v>
      </c>
      <c r="D3" s="39"/>
      <c r="E3" s="44"/>
      <c r="F3" s="41">
        <v>0</v>
      </c>
      <c r="G3" s="42" t="s">
        <v>0</v>
      </c>
    </row>
    <row r="4" spans="1:7" ht="19.5" customHeight="1">
      <c r="A4" s="43" t="s">
        <v>37</v>
      </c>
      <c r="B4" s="39" t="s">
        <v>93</v>
      </c>
      <c r="C4" s="39" t="s">
        <v>90</v>
      </c>
      <c r="D4" s="39"/>
      <c r="E4" s="44"/>
      <c r="F4" s="41">
        <v>0</v>
      </c>
      <c r="G4" s="42" t="s">
        <v>5</v>
      </c>
    </row>
    <row r="5" spans="1:7" ht="19.5" customHeight="1">
      <c r="A5" s="43" t="s">
        <v>28</v>
      </c>
      <c r="B5" s="39" t="s">
        <v>95</v>
      </c>
      <c r="C5" s="39" t="s">
        <v>96</v>
      </c>
      <c r="D5" s="39"/>
      <c r="E5" s="44"/>
      <c r="F5" s="41">
        <v>0</v>
      </c>
      <c r="G5" s="42" t="s">
        <v>6</v>
      </c>
    </row>
    <row r="6" spans="1:7" ht="19.5" customHeight="1">
      <c r="A6" s="38" t="s">
        <v>33</v>
      </c>
      <c r="B6" s="39"/>
      <c r="C6" s="39" t="s">
        <v>90</v>
      </c>
      <c r="D6" s="39"/>
      <c r="E6" s="40"/>
      <c r="F6" s="41">
        <v>0</v>
      </c>
      <c r="G6" s="42" t="s">
        <v>7</v>
      </c>
    </row>
    <row r="7" spans="1:7" ht="19.5" customHeight="1">
      <c r="A7" s="43" t="s">
        <v>38</v>
      </c>
      <c r="B7" s="39"/>
      <c r="C7" s="39" t="s">
        <v>90</v>
      </c>
      <c r="D7" s="39"/>
      <c r="E7" s="44"/>
      <c r="F7" s="41">
        <v>0</v>
      </c>
      <c r="G7" s="42" t="s">
        <v>8</v>
      </c>
    </row>
    <row r="8" spans="1:7" ht="19.5" customHeight="1">
      <c r="A8" s="43" t="s">
        <v>31</v>
      </c>
      <c r="B8" s="39"/>
      <c r="C8" s="39" t="s">
        <v>90</v>
      </c>
      <c r="D8" s="39"/>
      <c r="E8" s="44"/>
      <c r="F8" s="41">
        <v>0</v>
      </c>
      <c r="G8" s="42" t="s">
        <v>9</v>
      </c>
    </row>
    <row r="9" spans="1:7" ht="19.5" customHeight="1">
      <c r="A9" s="43" t="s">
        <v>35</v>
      </c>
      <c r="B9" s="39"/>
      <c r="C9" s="39" t="s">
        <v>90</v>
      </c>
      <c r="D9" s="39"/>
      <c r="E9" s="44"/>
      <c r="F9" s="41">
        <v>0</v>
      </c>
      <c r="G9" s="42" t="s">
        <v>10</v>
      </c>
    </row>
    <row r="10" spans="1:7" ht="19.5" customHeight="1">
      <c r="A10" s="43" t="s">
        <v>29</v>
      </c>
      <c r="B10" s="39"/>
      <c r="C10" s="39" t="s">
        <v>90</v>
      </c>
      <c r="D10" s="39"/>
      <c r="E10" s="44"/>
      <c r="F10" s="41">
        <v>0</v>
      </c>
      <c r="G10" s="42" t="s">
        <v>11</v>
      </c>
    </row>
    <row r="11" spans="1:7" ht="19.5" customHeight="1">
      <c r="A11" s="43" t="s">
        <v>29</v>
      </c>
      <c r="B11" s="39"/>
      <c r="C11" s="39" t="s">
        <v>90</v>
      </c>
      <c r="D11" s="39"/>
      <c r="E11" s="44"/>
      <c r="F11" s="41">
        <v>0</v>
      </c>
      <c r="G11" s="42" t="s">
        <v>12</v>
      </c>
    </row>
    <row r="12" spans="1:7" ht="19.5" customHeight="1">
      <c r="A12" s="43" t="s">
        <v>29</v>
      </c>
      <c r="B12" s="39"/>
      <c r="C12" s="39" t="s">
        <v>90</v>
      </c>
      <c r="D12" s="39"/>
      <c r="E12" s="44"/>
      <c r="F12" s="41">
        <v>0</v>
      </c>
      <c r="G12" s="42" t="s">
        <v>13</v>
      </c>
    </row>
    <row r="13" spans="1:7" ht="19.5" customHeight="1">
      <c r="A13" s="43" t="s">
        <v>29</v>
      </c>
      <c r="B13" s="39"/>
      <c r="C13" s="39" t="s">
        <v>90</v>
      </c>
      <c r="D13" s="39"/>
      <c r="E13" s="44"/>
      <c r="F13" s="41">
        <v>0</v>
      </c>
      <c r="G13" s="42" t="s">
        <v>14</v>
      </c>
    </row>
    <row r="14" spans="1:7" ht="19.5" customHeight="1">
      <c r="A14" s="43" t="s">
        <v>29</v>
      </c>
      <c r="B14" s="39"/>
      <c r="C14" s="39" t="s">
        <v>90</v>
      </c>
      <c r="D14" s="39"/>
      <c r="E14" s="44"/>
      <c r="F14" s="41">
        <v>0</v>
      </c>
      <c r="G14" s="42" t="s">
        <v>15</v>
      </c>
    </row>
    <row r="15" spans="1:7" ht="19.5" customHeight="1">
      <c r="A15" s="43" t="s">
        <v>29</v>
      </c>
      <c r="B15" s="39"/>
      <c r="C15" s="39" t="s">
        <v>90</v>
      </c>
      <c r="D15" s="39"/>
      <c r="E15" s="44"/>
      <c r="F15" s="41">
        <v>0</v>
      </c>
      <c r="G15" s="42" t="s">
        <v>16</v>
      </c>
    </row>
    <row r="16" spans="1:7" ht="19.5" customHeight="1">
      <c r="A16" s="43" t="s">
        <v>29</v>
      </c>
      <c r="B16" s="39"/>
      <c r="C16" s="39" t="s">
        <v>90</v>
      </c>
      <c r="D16" s="39"/>
      <c r="E16" s="44"/>
      <c r="F16" s="41">
        <v>0</v>
      </c>
      <c r="G16" s="42" t="s">
        <v>17</v>
      </c>
    </row>
    <row r="17" spans="1:7" ht="19.5" customHeight="1">
      <c r="A17" s="43" t="s">
        <v>29</v>
      </c>
      <c r="B17" s="39"/>
      <c r="C17" s="39" t="s">
        <v>90</v>
      </c>
      <c r="D17" s="39"/>
      <c r="E17" s="44"/>
      <c r="F17" s="41">
        <v>0</v>
      </c>
      <c r="G17" s="42" t="s">
        <v>18</v>
      </c>
    </row>
    <row r="18" spans="1:7" ht="19.5" customHeight="1">
      <c r="A18" s="43" t="s">
        <v>29</v>
      </c>
      <c r="B18" s="39"/>
      <c r="C18" s="39" t="s">
        <v>90</v>
      </c>
      <c r="D18" s="39"/>
      <c r="E18" s="44"/>
      <c r="F18" s="41">
        <v>0</v>
      </c>
      <c r="G18" s="42" t="s">
        <v>19</v>
      </c>
    </row>
    <row r="19" spans="1:7" ht="19.5" customHeight="1">
      <c r="A19" s="43" t="s">
        <v>29</v>
      </c>
      <c r="B19" s="39"/>
      <c r="C19" s="39" t="s">
        <v>90</v>
      </c>
      <c r="D19" s="39"/>
      <c r="E19" s="44"/>
      <c r="F19" s="41">
        <v>0</v>
      </c>
      <c r="G19" s="42" t="s">
        <v>20</v>
      </c>
    </row>
    <row r="20" spans="1:7" ht="19.5" customHeight="1">
      <c r="A20" s="43" t="s">
        <v>29</v>
      </c>
      <c r="B20" s="39"/>
      <c r="C20" s="39" t="s">
        <v>90</v>
      </c>
      <c r="D20" s="39"/>
      <c r="E20" s="44"/>
      <c r="F20" s="41">
        <v>0</v>
      </c>
      <c r="G20" s="42" t="s">
        <v>21</v>
      </c>
    </row>
    <row r="21" spans="1:7" ht="19.5" customHeight="1">
      <c r="A21" s="45" t="s">
        <v>32</v>
      </c>
      <c r="B21" s="39"/>
      <c r="C21" s="39" t="s">
        <v>90</v>
      </c>
      <c r="D21" s="39"/>
      <c r="E21" s="40"/>
      <c r="F21" s="41">
        <v>0</v>
      </c>
      <c r="G21" s="42" t="s">
        <v>22</v>
      </c>
    </row>
    <row r="22" spans="1:7" ht="19.5" customHeight="1">
      <c r="A22" s="45" t="s">
        <v>32</v>
      </c>
      <c r="B22" s="39"/>
      <c r="C22" s="39" t="s">
        <v>90</v>
      </c>
      <c r="D22" s="39"/>
      <c r="E22" s="40"/>
      <c r="F22" s="41">
        <v>0</v>
      </c>
      <c r="G22" s="42" t="s">
        <v>23</v>
      </c>
    </row>
    <row r="23" spans="1:7" ht="19.5" customHeight="1">
      <c r="A23" s="45" t="s">
        <v>32</v>
      </c>
      <c r="B23" s="39"/>
      <c r="C23" s="39" t="s">
        <v>90</v>
      </c>
      <c r="D23" s="39"/>
      <c r="E23" s="40"/>
      <c r="F23" s="41">
        <v>0</v>
      </c>
      <c r="G23" s="42" t="s">
        <v>24</v>
      </c>
    </row>
  </sheetData>
  <sheetProtection/>
  <autoFilter ref="A1:F23">
    <sortState ref="A2:F23">
      <sortCondition sortBy="value" ref="A2:A23"/>
    </sortState>
  </autoFilter>
  <printOptions/>
  <pageMargins left="0.7" right="0.7" top="0.75" bottom="0.75" header="0.3" footer="0.3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86"/>
  <sheetViews>
    <sheetView showGridLines="0" tabSelected="1" zoomScale="103" zoomScaleNormal="103" zoomScaleSheetLayoutView="5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F11" sqref="AF11"/>
    </sheetView>
  </sheetViews>
  <sheetFormatPr defaultColWidth="9.140625" defaultRowHeight="12.75"/>
  <cols>
    <col min="1" max="1" width="5.140625" style="37" customWidth="1"/>
    <col min="2" max="2" width="13.7109375" style="37" customWidth="1"/>
    <col min="3" max="4" width="10.8515625" style="37" customWidth="1"/>
    <col min="5" max="5" width="15.57421875" style="37" customWidth="1"/>
    <col min="6" max="36" width="3.140625" style="37" customWidth="1"/>
    <col min="37" max="37" width="5.140625" style="37" customWidth="1"/>
    <col min="38" max="38" width="5.421875" style="37" customWidth="1"/>
    <col min="39" max="39" width="6.57421875" style="37" customWidth="1"/>
    <col min="40" max="40" width="2.57421875" style="37" customWidth="1"/>
    <col min="41" max="41" width="1.1484375" style="37" customWidth="1"/>
    <col min="42" max="42" width="2.28125" style="37" customWidth="1"/>
    <col min="43" max="44" width="2.140625" style="37" customWidth="1"/>
    <col min="45" max="49" width="5.28125" style="37" customWidth="1"/>
    <col min="50" max="16384" width="9.140625" style="37" customWidth="1"/>
  </cols>
  <sheetData>
    <row r="1" spans="1:76" s="1" customFormat="1" ht="16.5" customHeight="1">
      <c r="A1" s="81" t="s">
        <v>100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s="3" customFormat="1" ht="25.5" customHeight="1">
      <c r="A2" s="83" t="s">
        <v>39</v>
      </c>
      <c r="B2" s="84"/>
      <c r="C2" s="85" t="s">
        <v>90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78" t="s">
        <v>25</v>
      </c>
      <c r="X2" s="79"/>
      <c r="Y2" s="79"/>
      <c r="Z2" s="79"/>
      <c r="AA2" s="79"/>
      <c r="AB2" s="79"/>
      <c r="AC2" s="79"/>
      <c r="AD2" s="86" t="s">
        <v>101</v>
      </c>
      <c r="AE2" s="87"/>
      <c r="AF2" s="87"/>
      <c r="AG2" s="87"/>
      <c r="AH2" s="87"/>
      <c r="AI2" s="87"/>
      <c r="AJ2" s="87"/>
      <c r="AK2" s="87"/>
      <c r="AL2" s="87"/>
      <c r="AM2" s="87"/>
      <c r="AN2" s="72" t="s">
        <v>40</v>
      </c>
      <c r="AO2" s="80" t="s">
        <v>41</v>
      </c>
      <c r="AP2" s="80"/>
      <c r="AQ2" s="80"/>
      <c r="AR2" s="80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s="3" customFormat="1" ht="18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 t="s">
        <v>2</v>
      </c>
      <c r="X3" s="79"/>
      <c r="Y3" s="79"/>
      <c r="Z3" s="79"/>
      <c r="AA3" s="79"/>
      <c r="AB3" s="79"/>
      <c r="AC3" s="79"/>
      <c r="AD3" s="88">
        <f>+VLOOKUP(AD2,A365:AG377,2,0)</f>
        <v>2020</v>
      </c>
      <c r="AE3" s="89"/>
      <c r="AF3" s="89"/>
      <c r="AG3" s="89"/>
      <c r="AH3" s="89"/>
      <c r="AI3" s="89"/>
      <c r="AJ3" s="89"/>
      <c r="AK3" s="89"/>
      <c r="AL3" s="89"/>
      <c r="AM3" s="89"/>
      <c r="AN3" s="8"/>
      <c r="AO3" s="8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s="3" customFormat="1" ht="60.75" customHeight="1">
      <c r="A4" s="90"/>
      <c r="B4" s="91"/>
      <c r="C4" s="91"/>
      <c r="D4" s="91"/>
      <c r="E4" s="91"/>
      <c r="F4" s="73" t="str">
        <f>+VLOOKUP(AD2,A365:BM377,35,0)</f>
        <v>ÇARŞAMBA</v>
      </c>
      <c r="G4" s="73" t="str">
        <f>+VLOOKUP(AD2,A365:BM377,36,0)</f>
        <v>PERŞEMBE</v>
      </c>
      <c r="H4" s="73" t="str">
        <f>+VLOOKUP(AD2,A365:BM377,37,0)</f>
        <v>CUMA</v>
      </c>
      <c r="I4" s="73" t="str">
        <f>+VLOOKUP(AD2,A365:BM377,38,0)</f>
        <v>CUMARTESİ</v>
      </c>
      <c r="J4" s="73" t="str">
        <f>+VLOOKUP(AD2,A365:BM377,39,0)</f>
        <v>PAZAR</v>
      </c>
      <c r="K4" s="73" t="str">
        <f>+VLOOKUP(AD2,A365:BM377,40,0)</f>
        <v>PAZARTESİ</v>
      </c>
      <c r="L4" s="73" t="str">
        <f>+VLOOKUP(AD2,A365:BM377,41,0)</f>
        <v>SALI</v>
      </c>
      <c r="M4" s="73" t="str">
        <f>+VLOOKUP(AD2,A365:BM377,42,0)</f>
        <v>ÇARŞAMBA</v>
      </c>
      <c r="N4" s="73" t="str">
        <f>+VLOOKUP(AD2,A365:BM377,43,0)</f>
        <v>PERŞEMBE</v>
      </c>
      <c r="O4" s="73" t="str">
        <f>+VLOOKUP(AD2,A365:BM377,44,0)</f>
        <v>CUMA</v>
      </c>
      <c r="P4" s="73" t="str">
        <f>+VLOOKUP(AD2,A365:BM377,45,0)</f>
        <v>CUMARTESİ</v>
      </c>
      <c r="Q4" s="73" t="str">
        <f>+VLOOKUP(AD2,A365:BM377,46,0)</f>
        <v>PAZAR</v>
      </c>
      <c r="R4" s="73" t="str">
        <f>+VLOOKUP(AD2,A365:BM377,47,0)</f>
        <v>PAZARTESİ</v>
      </c>
      <c r="S4" s="73" t="str">
        <f>+VLOOKUP(AD2,A365:BM377,48,0)</f>
        <v>SALI</v>
      </c>
      <c r="T4" s="73">
        <f>+VLOOKUP(AD2,A365:BM377,49,0)</f>
        <v>0</v>
      </c>
      <c r="U4" s="73">
        <f>+VLOOKUP(AD2,A365:BM377,50,0)</f>
        <v>0</v>
      </c>
      <c r="V4" s="73">
        <f>+VLOOKUP(AD2,A365:BM377,51,0)</f>
        <v>0</v>
      </c>
      <c r="W4" s="73">
        <f>+VLOOKUP(AD2,A365:BM377,52,0)</f>
        <v>0</v>
      </c>
      <c r="X4" s="73">
        <f>+VLOOKUP(AD2,A365:BM377,53,0)</f>
        <v>0</v>
      </c>
      <c r="Y4" s="73">
        <f>+VLOOKUP(AD2,A365:BM377,54,0)</f>
        <v>0</v>
      </c>
      <c r="Z4" s="73">
        <f>+VLOOKUP(AD2,A365:BM377,55,0)</f>
        <v>0</v>
      </c>
      <c r="AA4" s="73">
        <f>+VLOOKUP(AD2,A365:BM377,56,0)</f>
        <v>0</v>
      </c>
      <c r="AB4" s="73">
        <f>+VLOOKUP(AD2,A365:BM377,57,0)</f>
        <v>0</v>
      </c>
      <c r="AC4" s="73">
        <f>+VLOOKUP(AD2,A365:BM377,58,0)</f>
        <v>0</v>
      </c>
      <c r="AD4" s="73">
        <f>+VLOOKUP(AD2,A365:BM377,59,0)</f>
        <v>0</v>
      </c>
      <c r="AE4" s="73">
        <f>+VLOOKUP(AD2,A365:BM377,60,0)</f>
        <v>0</v>
      </c>
      <c r="AF4" s="73">
        <f>+VLOOKUP(AD2,A365:BM377,61,0)</f>
        <v>0</v>
      </c>
      <c r="AG4" s="73">
        <f>+VLOOKUP(AD2,A365:BM377,62,0)</f>
        <v>0</v>
      </c>
      <c r="AH4" s="73">
        <f>+VLOOKUP(AD2,A365:BM377,63,0)</f>
        <v>0</v>
      </c>
      <c r="AI4" s="73">
        <f>+VLOOKUP(AD2,A365:BM377,64,0)</f>
        <v>0</v>
      </c>
      <c r="AJ4" s="73">
        <f>+VLOOKUP(AD2,A365:BM377,65,0)</f>
        <v>0</v>
      </c>
      <c r="AK4" s="92"/>
      <c r="AL4" s="92"/>
      <c r="AM4" s="91"/>
      <c r="AN4" s="8"/>
      <c r="AO4" s="8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76" s="3" customFormat="1" ht="21" customHeight="1" thickBot="1">
      <c r="A5" s="9" t="s">
        <v>42</v>
      </c>
      <c r="B5" s="10" t="s">
        <v>4</v>
      </c>
      <c r="C5" s="10" t="s">
        <v>43</v>
      </c>
      <c r="D5" s="10" t="s">
        <v>44</v>
      </c>
      <c r="E5" s="10" t="s">
        <v>45</v>
      </c>
      <c r="F5" s="11">
        <f>+VLOOKUP(AD2,A365:AG377,3,0)</f>
        <v>1</v>
      </c>
      <c r="G5" s="11">
        <f>+VLOOKUP(AD2,A365:AG377,4,0)</f>
        <v>2</v>
      </c>
      <c r="H5" s="11">
        <f>+VLOOKUP(AD2,A365:AG377,5,0)</f>
        <v>3</v>
      </c>
      <c r="I5" s="11">
        <f>+VLOOKUP(AD2,A365:AG377,6,0)</f>
        <v>4</v>
      </c>
      <c r="J5" s="11">
        <f>+VLOOKUP(AD2,A365:AG377,7,0)</f>
        <v>5</v>
      </c>
      <c r="K5" s="11">
        <f>+VLOOKUP(AD2,A365:AG377,8,0)</f>
        <v>6</v>
      </c>
      <c r="L5" s="11">
        <f>+VLOOKUP(AD2,A365:AG377,9,0)</f>
        <v>7</v>
      </c>
      <c r="M5" s="11">
        <f>+VLOOKUP(AD2,A365:AG377,10,0)</f>
        <v>8</v>
      </c>
      <c r="N5" s="11">
        <f>+VLOOKUP(AD2,A365:AG377,11,0)</f>
        <v>9</v>
      </c>
      <c r="O5" s="11">
        <f>+VLOOKUP(AD2,A365:AG377,12,0)</f>
        <v>10</v>
      </c>
      <c r="P5" s="11">
        <f>+VLOOKUP(AD2,A365:AG377,13,0)</f>
        <v>11</v>
      </c>
      <c r="Q5" s="11">
        <f>+VLOOKUP(AD2,A365:AG377,14,0)</f>
        <v>12</v>
      </c>
      <c r="R5" s="11">
        <f>+VLOOKUP(AD2,A365:AG377,15,0)</f>
        <v>13</v>
      </c>
      <c r="S5" s="11">
        <f>+VLOOKUP(AD2,A365:AG377,16,0)</f>
        <v>14</v>
      </c>
      <c r="T5" s="11">
        <f>+VLOOKUP(AD2,A365:AG377,17,0)</f>
        <v>0</v>
      </c>
      <c r="U5" s="11">
        <f>+VLOOKUP(AD2,A365:AG377,18,0)</f>
        <v>0</v>
      </c>
      <c r="V5" s="11">
        <f>+VLOOKUP(AD2,A365:AG377,19,0)</f>
        <v>0</v>
      </c>
      <c r="W5" s="11">
        <f>+VLOOKUP(AD2,A365:AG377,20,0)</f>
        <v>0</v>
      </c>
      <c r="X5" s="11">
        <f>+VLOOKUP(AD2,A365:AG377,21,0)</f>
        <v>0</v>
      </c>
      <c r="Y5" s="11">
        <f>+VLOOKUP(AD2,A365:AG377,22,0)</f>
        <v>0</v>
      </c>
      <c r="Z5" s="11">
        <f>+VLOOKUP(AD2,A365:AG377,23,0)</f>
        <v>0</v>
      </c>
      <c r="AA5" s="11">
        <f>+VLOOKUP(AD2,A365:AG377,24,0)</f>
        <v>0</v>
      </c>
      <c r="AB5" s="11">
        <f>+VLOOKUP(AD2,A365:AG377,25,0)</f>
        <v>0</v>
      </c>
      <c r="AC5" s="11">
        <f>+VLOOKUP(AD2,A365:AG377,26,0)</f>
        <v>0</v>
      </c>
      <c r="AD5" s="11">
        <f>+VLOOKUP(AD2,A365:AG377,27,0)</f>
        <v>0</v>
      </c>
      <c r="AE5" s="11">
        <f>+VLOOKUP(AD2,A365:AG377,28,0)</f>
        <v>0</v>
      </c>
      <c r="AF5" s="11">
        <f>+VLOOKUP(AD2,A365:AG377,29,0)</f>
        <v>0</v>
      </c>
      <c r="AG5" s="11">
        <f>+VLOOKUP(AD2,A365:AG377,30,0)</f>
        <v>0</v>
      </c>
      <c r="AH5" s="11">
        <f>+VLOOKUP(AD2,A365:AG377,31,0)</f>
        <v>0</v>
      </c>
      <c r="AI5" s="11">
        <f>+VLOOKUP(AD2,A365:AG377,32,0)</f>
        <v>0</v>
      </c>
      <c r="AJ5" s="11">
        <f>+VLOOKUP(AD2,A365:AG377,33,0)</f>
        <v>0</v>
      </c>
      <c r="AK5" s="12" t="s">
        <v>97</v>
      </c>
      <c r="AL5" s="12"/>
      <c r="AM5" s="13" t="s">
        <v>46</v>
      </c>
      <c r="AN5" s="8"/>
      <c r="AO5" s="8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76" s="3" customFormat="1" ht="15" customHeight="1" thickBot="1">
      <c r="A6" s="94" t="s">
        <v>1</v>
      </c>
      <c r="B6" s="95" t="str">
        <f>+GİRİŞ!A2</f>
        <v>AHMET YASİN KOŞAR</v>
      </c>
      <c r="C6" s="95" t="str">
        <f>+GİRİŞ!B2</f>
        <v>Türkçe</v>
      </c>
      <c r="D6" s="95" t="str">
        <f>+GİRİŞ!C2</f>
        <v>Mevlana Ortaokulu</v>
      </c>
      <c r="E6" s="59" t="s">
        <v>47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64">
        <f>+SUM(F6:AJ6)</f>
        <v>0</v>
      </c>
      <c r="AL6" s="96">
        <f>+SUM(AK6:AK11)</f>
        <v>0</v>
      </c>
      <c r="AM6" s="97">
        <f>+SUM(AK6:AK17)</f>
        <v>0</v>
      </c>
      <c r="AN6" s="8"/>
      <c r="AO6" s="8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</row>
    <row r="7" spans="1:76" s="3" customFormat="1" ht="15" customHeight="1" thickBot="1">
      <c r="A7" s="94"/>
      <c r="B7" s="95"/>
      <c r="C7" s="95"/>
      <c r="D7" s="95"/>
      <c r="E7" s="60" t="s">
        <v>48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64">
        <f aca="true" t="shared" si="0" ref="AK7:AK17">SUM(F7:AJ7)</f>
        <v>0</v>
      </c>
      <c r="AL7" s="96"/>
      <c r="AM7" s="97"/>
      <c r="AN7" s="8"/>
      <c r="AO7" s="93"/>
      <c r="AP7" s="93"/>
      <c r="AQ7" s="93"/>
      <c r="AR7" s="93"/>
      <c r="AS7" s="93"/>
      <c r="AT7" s="93"/>
      <c r="AU7" s="93"/>
      <c r="AV7" s="93"/>
      <c r="AW7" s="93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s="3" customFormat="1" ht="15" customHeight="1" thickBot="1">
      <c r="A8" s="94"/>
      <c r="B8" s="95"/>
      <c r="C8" s="95"/>
      <c r="D8" s="95"/>
      <c r="E8" s="60" t="s">
        <v>49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64">
        <f t="shared" si="0"/>
        <v>0</v>
      </c>
      <c r="AL8" s="96"/>
      <c r="AM8" s="97"/>
      <c r="AN8" s="8"/>
      <c r="AO8" s="93"/>
      <c r="AP8" s="93"/>
      <c r="AQ8" s="93"/>
      <c r="AR8" s="93"/>
      <c r="AS8" s="93"/>
      <c r="AT8" s="93"/>
      <c r="AU8" s="93"/>
      <c r="AV8" s="93"/>
      <c r="AW8" s="93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s="3" customFormat="1" ht="15" customHeight="1" thickBot="1">
      <c r="A9" s="94"/>
      <c r="B9" s="95"/>
      <c r="C9" s="95"/>
      <c r="D9" s="95"/>
      <c r="E9" s="61" t="s">
        <v>50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64">
        <f t="shared" si="0"/>
        <v>0</v>
      </c>
      <c r="AL9" s="96"/>
      <c r="AM9" s="97"/>
      <c r="AN9" s="8"/>
      <c r="AO9" s="93"/>
      <c r="AP9" s="93"/>
      <c r="AQ9" s="93"/>
      <c r="AR9" s="93"/>
      <c r="AS9" s="93"/>
      <c r="AT9" s="93"/>
      <c r="AU9" s="93"/>
      <c r="AV9" s="93"/>
      <c r="AW9" s="93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</row>
    <row r="10" spans="1:76" s="3" customFormat="1" ht="15" customHeight="1" thickBot="1">
      <c r="A10" s="94"/>
      <c r="B10" s="95"/>
      <c r="C10" s="95"/>
      <c r="D10" s="95"/>
      <c r="E10" s="60" t="s">
        <v>51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64">
        <f t="shared" si="0"/>
        <v>0</v>
      </c>
      <c r="AL10" s="96"/>
      <c r="AM10" s="97"/>
      <c r="AN10" s="8"/>
      <c r="AO10" s="93"/>
      <c r="AP10" s="93"/>
      <c r="AQ10" s="93"/>
      <c r="AR10" s="93"/>
      <c r="AS10" s="93"/>
      <c r="AT10" s="93"/>
      <c r="AU10" s="93"/>
      <c r="AV10" s="93"/>
      <c r="AW10" s="93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s="3" customFormat="1" ht="15" customHeight="1" thickBot="1">
      <c r="A11" s="94"/>
      <c r="B11" s="95"/>
      <c r="C11" s="95"/>
      <c r="D11" s="95"/>
      <c r="E11" s="62" t="s">
        <v>52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64">
        <f t="shared" si="0"/>
        <v>0</v>
      </c>
      <c r="AL11" s="96"/>
      <c r="AM11" s="97"/>
      <c r="AN11" s="8"/>
      <c r="AO11" s="93"/>
      <c r="AP11" s="93"/>
      <c r="AQ11" s="93"/>
      <c r="AR11" s="93"/>
      <c r="AS11" s="93"/>
      <c r="AT11" s="93"/>
      <c r="AU11" s="93"/>
      <c r="AV11" s="93"/>
      <c r="AW11" s="93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s="3" customFormat="1" ht="15" customHeight="1" thickBot="1">
      <c r="A12" s="94"/>
      <c r="B12" s="95"/>
      <c r="C12" s="95"/>
      <c r="D12" s="95"/>
      <c r="E12" s="60" t="s">
        <v>53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65">
        <f t="shared" si="0"/>
        <v>0</v>
      </c>
      <c r="AL12" s="66">
        <f>+AK12</f>
        <v>0</v>
      </c>
      <c r="AM12" s="97"/>
      <c r="AN12" s="8"/>
      <c r="AO12" s="93"/>
      <c r="AP12" s="93"/>
      <c r="AQ12" s="93"/>
      <c r="AR12" s="93"/>
      <c r="AS12" s="93"/>
      <c r="AT12" s="93"/>
      <c r="AU12" s="93"/>
      <c r="AV12" s="93"/>
      <c r="AW12" s="93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3" customFormat="1" ht="15" customHeight="1" thickBot="1">
      <c r="A13" s="94"/>
      <c r="B13" s="95"/>
      <c r="C13" s="95"/>
      <c r="D13" s="95"/>
      <c r="E13" s="60" t="s">
        <v>54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67">
        <f t="shared" si="0"/>
        <v>0</v>
      </c>
      <c r="AL13" s="66">
        <f>+AK13</f>
        <v>0</v>
      </c>
      <c r="AM13" s="97"/>
      <c r="AN13" s="8"/>
      <c r="AO13" s="93"/>
      <c r="AP13" s="93"/>
      <c r="AQ13" s="93"/>
      <c r="AR13" s="93"/>
      <c r="AS13" s="93"/>
      <c r="AT13" s="93"/>
      <c r="AU13" s="93"/>
      <c r="AV13" s="93"/>
      <c r="AW13" s="93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76" s="3" customFormat="1" ht="15" customHeight="1" thickBot="1">
      <c r="A14" s="94"/>
      <c r="B14" s="95"/>
      <c r="C14" s="95"/>
      <c r="D14" s="95"/>
      <c r="E14" s="60" t="s">
        <v>55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68">
        <f t="shared" si="0"/>
        <v>0</v>
      </c>
      <c r="AL14" s="69">
        <f>+AK14</f>
        <v>0</v>
      </c>
      <c r="AM14" s="97"/>
      <c r="AN14" s="8"/>
      <c r="AO14" s="93"/>
      <c r="AP14" s="93"/>
      <c r="AQ14" s="93"/>
      <c r="AR14" s="93"/>
      <c r="AS14" s="93"/>
      <c r="AT14" s="93"/>
      <c r="AU14" s="93"/>
      <c r="AV14" s="93"/>
      <c r="AW14" s="93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s="3" customFormat="1" ht="15" customHeight="1" thickBot="1">
      <c r="A15" s="94"/>
      <c r="B15" s="95"/>
      <c r="C15" s="95"/>
      <c r="D15" s="95"/>
      <c r="E15" s="60" t="s">
        <v>56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0">
        <f t="shared" si="0"/>
        <v>0</v>
      </c>
      <c r="AL15" s="96">
        <f>+SUM(AK15:AK17)</f>
        <v>0</v>
      </c>
      <c r="AM15" s="97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76" s="3" customFormat="1" ht="15" customHeight="1" thickBot="1">
      <c r="A16" s="94"/>
      <c r="B16" s="95"/>
      <c r="C16" s="95"/>
      <c r="D16" s="95"/>
      <c r="E16" s="60" t="s">
        <v>57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0">
        <f t="shared" si="0"/>
        <v>0</v>
      </c>
      <c r="AL16" s="96"/>
      <c r="AM16" s="97"/>
      <c r="AN16" s="8"/>
      <c r="AO16" s="8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3" customFormat="1" ht="15" customHeight="1" thickBot="1">
      <c r="A17" s="94"/>
      <c r="B17" s="95"/>
      <c r="C17" s="95"/>
      <c r="D17" s="95"/>
      <c r="E17" s="63" t="s">
        <v>94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0">
        <f t="shared" si="0"/>
        <v>0</v>
      </c>
      <c r="AL17" s="96"/>
      <c r="AM17" s="97"/>
      <c r="AN17" s="8"/>
      <c r="AO17" s="8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3" customFormat="1" ht="15" customHeight="1" thickBot="1">
      <c r="A18" s="94" t="s">
        <v>0</v>
      </c>
      <c r="B18" s="95" t="str">
        <f>+GİRİŞ!A3</f>
        <v>AYDIN DAĞDELEN</v>
      </c>
      <c r="C18" s="95" t="str">
        <f>+GİRİŞ!B3</f>
        <v>Matematik</v>
      </c>
      <c r="D18" s="95" t="str">
        <f>+GİRİŞ!C3</f>
        <v>Mevlana Ortaokulu</v>
      </c>
      <c r="E18" s="59" t="s">
        <v>47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64">
        <f>+SUM(F18:AJ18)</f>
        <v>0</v>
      </c>
      <c r="AL18" s="96">
        <f>+SUM(AK18:AK23)</f>
        <v>0</v>
      </c>
      <c r="AM18" s="97">
        <f>+SUM(AK18:AK29)</f>
        <v>0</v>
      </c>
      <c r="AN18" s="8"/>
      <c r="AO18" s="8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s="3" customFormat="1" ht="15" customHeight="1" thickBot="1">
      <c r="A19" s="94"/>
      <c r="B19" s="95"/>
      <c r="C19" s="95"/>
      <c r="D19" s="95"/>
      <c r="E19" s="60" t="s">
        <v>48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64">
        <f aca="true" t="shared" si="1" ref="AK19:AK29">SUM(F19:AJ19)</f>
        <v>0</v>
      </c>
      <c r="AL19" s="96"/>
      <c r="AM19" s="97"/>
      <c r="AN19" s="8"/>
      <c r="AO19" s="8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3" customFormat="1" ht="15" customHeight="1" thickBot="1">
      <c r="A20" s="94"/>
      <c r="B20" s="95"/>
      <c r="C20" s="95"/>
      <c r="D20" s="95"/>
      <c r="E20" s="60" t="s">
        <v>49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64">
        <f t="shared" si="1"/>
        <v>0</v>
      </c>
      <c r="AL20" s="96"/>
      <c r="AM20" s="97"/>
      <c r="AN20" s="8"/>
      <c r="AO20" s="8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s="3" customFormat="1" ht="15" customHeight="1" thickBot="1">
      <c r="A21" s="94"/>
      <c r="B21" s="95"/>
      <c r="C21" s="95"/>
      <c r="D21" s="95"/>
      <c r="E21" s="61" t="s">
        <v>50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64">
        <f t="shared" si="1"/>
        <v>0</v>
      </c>
      <c r="AL21" s="96"/>
      <c r="AM21" s="97"/>
      <c r="AN21" s="8"/>
      <c r="AO21" s="8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s="3" customFormat="1" ht="15" customHeight="1" thickBot="1">
      <c r="A22" s="94"/>
      <c r="B22" s="95"/>
      <c r="C22" s="95"/>
      <c r="D22" s="95"/>
      <c r="E22" s="60" t="s">
        <v>51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64">
        <f t="shared" si="1"/>
        <v>0</v>
      </c>
      <c r="AL22" s="96"/>
      <c r="AM22" s="97"/>
      <c r="AN22" s="8"/>
      <c r="AO22" s="8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76" s="3" customFormat="1" ht="15" customHeight="1" thickBot="1">
      <c r="A23" s="94"/>
      <c r="B23" s="95"/>
      <c r="C23" s="95"/>
      <c r="D23" s="95"/>
      <c r="E23" s="62" t="s">
        <v>52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64">
        <f t="shared" si="1"/>
        <v>0</v>
      </c>
      <c r="AL23" s="96"/>
      <c r="AM23" s="97"/>
      <c r="AN23" s="8"/>
      <c r="AO23" s="8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76" s="3" customFormat="1" ht="15" customHeight="1" thickBot="1">
      <c r="A24" s="94"/>
      <c r="B24" s="95"/>
      <c r="C24" s="95"/>
      <c r="D24" s="95"/>
      <c r="E24" s="60" t="s">
        <v>53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65">
        <f t="shared" si="1"/>
        <v>0</v>
      </c>
      <c r="AL24" s="66">
        <f>+AK24</f>
        <v>0</v>
      </c>
      <c r="AM24" s="97"/>
      <c r="AN24" s="8"/>
      <c r="AO24" s="8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s="3" customFormat="1" ht="15" customHeight="1" thickBot="1">
      <c r="A25" s="94"/>
      <c r="B25" s="95"/>
      <c r="C25" s="95"/>
      <c r="D25" s="95"/>
      <c r="E25" s="60" t="s">
        <v>54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67">
        <f t="shared" si="1"/>
        <v>0</v>
      </c>
      <c r="AL25" s="66">
        <f>+AK25</f>
        <v>0</v>
      </c>
      <c r="AM25" s="97"/>
      <c r="AN25" s="8"/>
      <c r="AO25" s="8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s="3" customFormat="1" ht="15" customHeight="1" thickBot="1">
      <c r="A26" s="94"/>
      <c r="B26" s="95"/>
      <c r="C26" s="95"/>
      <c r="D26" s="95"/>
      <c r="E26" s="60" t="s">
        <v>55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68">
        <f t="shared" si="1"/>
        <v>0</v>
      </c>
      <c r="AL26" s="69">
        <f>+AK26</f>
        <v>0</v>
      </c>
      <c r="AM26" s="97"/>
      <c r="AN26" s="8"/>
      <c r="AO26" s="8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s="3" customFormat="1" ht="15" customHeight="1" thickBot="1">
      <c r="A27" s="94"/>
      <c r="B27" s="95"/>
      <c r="C27" s="95"/>
      <c r="D27" s="95"/>
      <c r="E27" s="60" t="s">
        <v>56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0">
        <f t="shared" si="1"/>
        <v>0</v>
      </c>
      <c r="AL27" s="96">
        <f>+SUM(AK27:AK29)</f>
        <v>0</v>
      </c>
      <c r="AM27" s="97"/>
      <c r="AN27" s="8"/>
      <c r="AO27" s="8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s="3" customFormat="1" ht="15" customHeight="1" thickBot="1">
      <c r="A28" s="94"/>
      <c r="B28" s="95"/>
      <c r="C28" s="95"/>
      <c r="D28" s="95"/>
      <c r="E28" s="60" t="s">
        <v>57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0">
        <f t="shared" si="1"/>
        <v>0</v>
      </c>
      <c r="AL28" s="96"/>
      <c r="AM28" s="97"/>
      <c r="AN28" s="8"/>
      <c r="AO28" s="8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76" s="3" customFormat="1" ht="15" customHeight="1" thickBot="1">
      <c r="A29" s="94"/>
      <c r="B29" s="95"/>
      <c r="C29" s="95"/>
      <c r="D29" s="95"/>
      <c r="E29" s="63" t="s">
        <v>94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0">
        <f t="shared" si="1"/>
        <v>0</v>
      </c>
      <c r="AL29" s="96"/>
      <c r="AM29" s="97"/>
      <c r="AN29" s="8"/>
      <c r="AO29" s="8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</row>
    <row r="30" spans="1:76" s="3" customFormat="1" ht="15" customHeight="1" thickBot="1">
      <c r="A30" s="94" t="s">
        <v>5</v>
      </c>
      <c r="B30" s="95" t="str">
        <f>+GİRİŞ!A4</f>
        <v>DERYA GÜNEŞ VAROL</v>
      </c>
      <c r="C30" s="95" t="str">
        <f>+GİRİŞ!B4</f>
        <v>İngilizce</v>
      </c>
      <c r="D30" s="95" t="str">
        <f>+GİRİŞ!C4</f>
        <v>Mevlana Ortaokulu</v>
      </c>
      <c r="E30" s="59" t="s">
        <v>47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64">
        <f>+SUM(F30:AJ30)</f>
        <v>0</v>
      </c>
      <c r="AL30" s="96">
        <f>+SUM(AK30:AK35)</f>
        <v>0</v>
      </c>
      <c r="AM30" s="97">
        <f>+SUM(AK30:AK41)</f>
        <v>0</v>
      </c>
      <c r="AN30" s="8"/>
      <c r="AO30" s="8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</row>
    <row r="31" spans="1:76" s="3" customFormat="1" ht="15" customHeight="1" thickBot="1">
      <c r="A31" s="94"/>
      <c r="B31" s="95"/>
      <c r="C31" s="95"/>
      <c r="D31" s="95"/>
      <c r="E31" s="60" t="s">
        <v>48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64">
        <f aca="true" t="shared" si="2" ref="AK31:AK41">SUM(F31:AJ31)</f>
        <v>0</v>
      </c>
      <c r="AL31" s="96"/>
      <c r="AM31" s="97"/>
      <c r="AN31" s="8"/>
      <c r="AO31" s="8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s="3" customFormat="1" ht="15" customHeight="1" thickBot="1">
      <c r="A32" s="94"/>
      <c r="B32" s="95"/>
      <c r="C32" s="95"/>
      <c r="D32" s="95"/>
      <c r="E32" s="60" t="s">
        <v>49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64">
        <f t="shared" si="2"/>
        <v>0</v>
      </c>
      <c r="AL32" s="96"/>
      <c r="AM32" s="97"/>
      <c r="AN32" s="8"/>
      <c r="AO32" s="8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6" s="3" customFormat="1" ht="15" customHeight="1" thickBot="1">
      <c r="A33" s="94"/>
      <c r="B33" s="95"/>
      <c r="C33" s="95"/>
      <c r="D33" s="95"/>
      <c r="E33" s="61" t="s">
        <v>50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64">
        <f t="shared" si="2"/>
        <v>0</v>
      </c>
      <c r="AL33" s="96"/>
      <c r="AM33" s="97"/>
      <c r="AN33" s="8"/>
      <c r="AO33" s="8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s="3" customFormat="1" ht="15" customHeight="1" thickBot="1">
      <c r="A34" s="94"/>
      <c r="B34" s="95"/>
      <c r="C34" s="95"/>
      <c r="D34" s="95"/>
      <c r="E34" s="60" t="s">
        <v>51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64">
        <f t="shared" si="2"/>
        <v>0</v>
      </c>
      <c r="AL34" s="96"/>
      <c r="AM34" s="97"/>
      <c r="AN34" s="8"/>
      <c r="AO34" s="8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s="3" customFormat="1" ht="15" customHeight="1" thickBot="1">
      <c r="A35" s="94"/>
      <c r="B35" s="95"/>
      <c r="C35" s="95"/>
      <c r="D35" s="95"/>
      <c r="E35" s="62" t="s">
        <v>52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64">
        <f t="shared" si="2"/>
        <v>0</v>
      </c>
      <c r="AL35" s="96"/>
      <c r="AM35" s="97"/>
      <c r="AN35" s="8"/>
      <c r="AO35" s="8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s="3" customFormat="1" ht="15" customHeight="1" thickBot="1">
      <c r="A36" s="94"/>
      <c r="B36" s="95"/>
      <c r="C36" s="95"/>
      <c r="D36" s="95"/>
      <c r="E36" s="60" t="s">
        <v>53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65">
        <f t="shared" si="2"/>
        <v>0</v>
      </c>
      <c r="AL36" s="66">
        <f>+AK36</f>
        <v>0</v>
      </c>
      <c r="AM36" s="97"/>
      <c r="AN36" s="8"/>
      <c r="AO36" s="8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s="3" customFormat="1" ht="15" customHeight="1" thickBot="1">
      <c r="A37" s="94"/>
      <c r="B37" s="95"/>
      <c r="C37" s="95"/>
      <c r="D37" s="95"/>
      <c r="E37" s="60" t="s">
        <v>54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67">
        <f t="shared" si="2"/>
        <v>0</v>
      </c>
      <c r="AL37" s="66">
        <f>+AK37</f>
        <v>0</v>
      </c>
      <c r="AM37" s="97"/>
      <c r="AN37" s="8"/>
      <c r="AO37" s="8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s="3" customFormat="1" ht="15" customHeight="1" thickBot="1">
      <c r="A38" s="94"/>
      <c r="B38" s="95"/>
      <c r="C38" s="95"/>
      <c r="D38" s="95"/>
      <c r="E38" s="60" t="s">
        <v>55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68">
        <f t="shared" si="2"/>
        <v>0</v>
      </c>
      <c r="AL38" s="69">
        <f>+AK38</f>
        <v>0</v>
      </c>
      <c r="AM38" s="97"/>
      <c r="AN38" s="8"/>
      <c r="AO38" s="8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s="3" customFormat="1" ht="15" customHeight="1" thickBot="1">
      <c r="A39" s="94"/>
      <c r="B39" s="95"/>
      <c r="C39" s="95"/>
      <c r="D39" s="95"/>
      <c r="E39" s="60" t="s">
        <v>56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0">
        <f t="shared" si="2"/>
        <v>0</v>
      </c>
      <c r="AL39" s="96">
        <f>+SUM(AK39:AK41)</f>
        <v>0</v>
      </c>
      <c r="AM39" s="97"/>
      <c r="AN39" s="8"/>
      <c r="AO39" s="8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s="3" customFormat="1" ht="15" customHeight="1" thickBot="1">
      <c r="A40" s="94"/>
      <c r="B40" s="95"/>
      <c r="C40" s="95"/>
      <c r="D40" s="95"/>
      <c r="E40" s="60" t="s">
        <v>57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0">
        <f t="shared" si="2"/>
        <v>0</v>
      </c>
      <c r="AL40" s="96"/>
      <c r="AM40" s="97"/>
      <c r="AN40" s="8"/>
      <c r="AO40" s="8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s="3" customFormat="1" ht="15" customHeight="1" thickBot="1">
      <c r="A41" s="94"/>
      <c r="B41" s="95"/>
      <c r="C41" s="95"/>
      <c r="D41" s="95"/>
      <c r="E41" s="63" t="s">
        <v>94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0">
        <f t="shared" si="2"/>
        <v>0</v>
      </c>
      <c r="AL41" s="96"/>
      <c r="AM41" s="97"/>
      <c r="AN41" s="8"/>
      <c r="AO41" s="8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</row>
    <row r="42" spans="1:76" s="3" customFormat="1" ht="15" customHeight="1" thickBot="1">
      <c r="A42" s="94" t="s">
        <v>6</v>
      </c>
      <c r="B42" s="95" t="str">
        <f>+GİRİŞ!A5</f>
        <v>DİLAN KILIÇ</v>
      </c>
      <c r="C42" s="95" t="str">
        <f>+GİRİŞ!B5</f>
        <v>Din Kültürü ve Ahlak Bilgisi</v>
      </c>
      <c r="D42" s="95" t="str">
        <f>+GİRİŞ!C5</f>
        <v>Şehit Murat Yıldırım Mesleki ve Teknik Anadolu Lisesi</v>
      </c>
      <c r="E42" s="59" t="s">
        <v>47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64">
        <f>+SUM(F42:AJ42)</f>
        <v>0</v>
      </c>
      <c r="AL42" s="96">
        <f>+SUM(AK42:AK47)</f>
        <v>0</v>
      </c>
      <c r="AM42" s="97">
        <f>+SUM(AK42:AK53)</f>
        <v>0</v>
      </c>
      <c r="AN42" s="8"/>
      <c r="AO42" s="8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s="3" customFormat="1" ht="15" customHeight="1" thickBot="1">
      <c r="A43" s="94"/>
      <c r="B43" s="95"/>
      <c r="C43" s="95"/>
      <c r="D43" s="95"/>
      <c r="E43" s="60" t="s">
        <v>48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64">
        <f aca="true" t="shared" si="3" ref="AK43:AK53">SUM(F43:AJ43)</f>
        <v>0</v>
      </c>
      <c r="AL43" s="96"/>
      <c r="AM43" s="97"/>
      <c r="AN43" s="8"/>
      <c r="AO43" s="8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s="3" customFormat="1" ht="15" customHeight="1" thickBot="1">
      <c r="A44" s="94"/>
      <c r="B44" s="95"/>
      <c r="C44" s="95"/>
      <c r="D44" s="95"/>
      <c r="E44" s="60" t="s">
        <v>49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64">
        <f t="shared" si="3"/>
        <v>0</v>
      </c>
      <c r="AL44" s="96"/>
      <c r="AM44" s="97"/>
      <c r="AN44" s="8"/>
      <c r="AO44" s="8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  <row r="45" spans="1:76" s="3" customFormat="1" ht="15" customHeight="1" thickBot="1">
      <c r="A45" s="94"/>
      <c r="B45" s="95"/>
      <c r="C45" s="95"/>
      <c r="D45" s="95"/>
      <c r="E45" s="61" t="s">
        <v>50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64">
        <f t="shared" si="3"/>
        <v>0</v>
      </c>
      <c r="AL45" s="96"/>
      <c r="AM45" s="97"/>
      <c r="AN45" s="8"/>
      <c r="AO45" s="8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</row>
    <row r="46" spans="1:76" s="3" customFormat="1" ht="15" customHeight="1" thickBot="1">
      <c r="A46" s="94"/>
      <c r="B46" s="95"/>
      <c r="C46" s="95"/>
      <c r="D46" s="95"/>
      <c r="E46" s="60" t="s">
        <v>51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64">
        <f t="shared" si="3"/>
        <v>0</v>
      </c>
      <c r="AL46" s="96"/>
      <c r="AM46" s="97"/>
      <c r="AN46" s="8"/>
      <c r="AO46" s="8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</row>
    <row r="47" spans="1:76" s="3" customFormat="1" ht="15" customHeight="1" thickBot="1">
      <c r="A47" s="94"/>
      <c r="B47" s="95"/>
      <c r="C47" s="95"/>
      <c r="D47" s="95"/>
      <c r="E47" s="62" t="s">
        <v>52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64">
        <f t="shared" si="3"/>
        <v>0</v>
      </c>
      <c r="AL47" s="96"/>
      <c r="AM47" s="97"/>
      <c r="AN47" s="8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</row>
    <row r="48" spans="1:76" s="3" customFormat="1" ht="15" customHeight="1" thickBot="1">
      <c r="A48" s="94"/>
      <c r="B48" s="95"/>
      <c r="C48" s="95"/>
      <c r="D48" s="95"/>
      <c r="E48" s="60" t="s">
        <v>53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65">
        <f t="shared" si="3"/>
        <v>0</v>
      </c>
      <c r="AL48" s="66">
        <f>+AK48</f>
        <v>0</v>
      </c>
      <c r="AM48" s="97"/>
      <c r="AN48" s="8"/>
      <c r="AO48" s="8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</row>
    <row r="49" spans="1:76" s="3" customFormat="1" ht="15" customHeight="1" thickBot="1">
      <c r="A49" s="94"/>
      <c r="B49" s="95"/>
      <c r="C49" s="95"/>
      <c r="D49" s="95"/>
      <c r="E49" s="60" t="s">
        <v>54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67">
        <f t="shared" si="3"/>
        <v>0</v>
      </c>
      <c r="AL49" s="66">
        <f>+AK49</f>
        <v>0</v>
      </c>
      <c r="AM49" s="97"/>
      <c r="AN49" s="8"/>
      <c r="AO49" s="8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</row>
    <row r="50" spans="1:76" s="3" customFormat="1" ht="15" customHeight="1" thickBot="1">
      <c r="A50" s="94"/>
      <c r="B50" s="95"/>
      <c r="C50" s="95"/>
      <c r="D50" s="95"/>
      <c r="E50" s="60" t="s">
        <v>55</v>
      </c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68">
        <f t="shared" si="3"/>
        <v>0</v>
      </c>
      <c r="AL50" s="69">
        <f>+AK50</f>
        <v>0</v>
      </c>
      <c r="AM50" s="97"/>
      <c r="AN50" s="8"/>
      <c r="AO50" s="8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</row>
    <row r="51" spans="1:76" s="3" customFormat="1" ht="15" customHeight="1" thickBot="1">
      <c r="A51" s="94"/>
      <c r="B51" s="95"/>
      <c r="C51" s="95"/>
      <c r="D51" s="95"/>
      <c r="E51" s="60" t="s">
        <v>56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0">
        <f t="shared" si="3"/>
        <v>0</v>
      </c>
      <c r="AL51" s="96">
        <f>+SUM(AK51:AK53)</f>
        <v>0</v>
      </c>
      <c r="AM51" s="97"/>
      <c r="AN51" s="8"/>
      <c r="AO51" s="8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</row>
    <row r="52" spans="1:76" s="3" customFormat="1" ht="15" customHeight="1" thickBot="1">
      <c r="A52" s="94"/>
      <c r="B52" s="95"/>
      <c r="C52" s="95"/>
      <c r="D52" s="95"/>
      <c r="E52" s="60" t="s">
        <v>57</v>
      </c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0">
        <f t="shared" si="3"/>
        <v>0</v>
      </c>
      <c r="AL52" s="96"/>
      <c r="AM52" s="97"/>
      <c r="AN52" s="8"/>
      <c r="AO52" s="8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s="3" customFormat="1" ht="15" customHeight="1" thickBot="1">
      <c r="A53" s="94"/>
      <c r="B53" s="95"/>
      <c r="C53" s="95"/>
      <c r="D53" s="95"/>
      <c r="E53" s="63" t="s">
        <v>94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0">
        <f t="shared" si="3"/>
        <v>0</v>
      </c>
      <c r="AL53" s="96"/>
      <c r="AM53" s="97"/>
      <c r="AN53" s="8"/>
      <c r="AO53" s="8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</row>
    <row r="54" spans="1:76" s="3" customFormat="1" ht="15" customHeight="1" thickBot="1">
      <c r="A54" s="94" t="s">
        <v>7</v>
      </c>
      <c r="B54" s="95" t="str">
        <f>+GİRİŞ!A6</f>
        <v>EDANUR GÖÇER</v>
      </c>
      <c r="C54" s="95">
        <f>+GİRİŞ!B6</f>
        <v>0</v>
      </c>
      <c r="D54" s="95" t="str">
        <f>+GİRİŞ!C6</f>
        <v>Mevlana Ortaokulu</v>
      </c>
      <c r="E54" s="59" t="s">
        <v>47</v>
      </c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64">
        <f>+SUM(F54:AJ54)</f>
        <v>0</v>
      </c>
      <c r="AL54" s="96">
        <f>+SUM(AK54:AK59)</f>
        <v>0</v>
      </c>
      <c r="AM54" s="97">
        <f>+SUM(AK54:AK65)</f>
        <v>0</v>
      </c>
      <c r="AN54" s="8"/>
      <c r="AO54" s="8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</row>
    <row r="55" spans="1:76" s="3" customFormat="1" ht="15" customHeight="1" thickBot="1">
      <c r="A55" s="94"/>
      <c r="B55" s="95"/>
      <c r="C55" s="95"/>
      <c r="D55" s="95"/>
      <c r="E55" s="60" t="s">
        <v>48</v>
      </c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64">
        <f aca="true" t="shared" si="4" ref="AK55:AK65">SUM(F55:AJ55)</f>
        <v>0</v>
      </c>
      <c r="AL55" s="96"/>
      <c r="AM55" s="97"/>
      <c r="AN55" s="8"/>
      <c r="AO55" s="8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</row>
    <row r="56" spans="1:76" s="3" customFormat="1" ht="15" customHeight="1" thickBot="1">
      <c r="A56" s="94"/>
      <c r="B56" s="95"/>
      <c r="C56" s="95"/>
      <c r="D56" s="95"/>
      <c r="E56" s="60" t="s">
        <v>49</v>
      </c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64">
        <f t="shared" si="4"/>
        <v>0</v>
      </c>
      <c r="AL56" s="96"/>
      <c r="AM56" s="97"/>
      <c r="AN56" s="8"/>
      <c r="AO56" s="8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</row>
    <row r="57" spans="1:76" s="3" customFormat="1" ht="15" customHeight="1" thickBot="1">
      <c r="A57" s="94"/>
      <c r="B57" s="95"/>
      <c r="C57" s="95"/>
      <c r="D57" s="95"/>
      <c r="E57" s="61" t="s">
        <v>50</v>
      </c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64">
        <f t="shared" si="4"/>
        <v>0</v>
      </c>
      <c r="AL57" s="96"/>
      <c r="AM57" s="97"/>
      <c r="AN57" s="8"/>
      <c r="AO57" s="8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</row>
    <row r="58" spans="1:76" s="3" customFormat="1" ht="15" customHeight="1" thickBot="1">
      <c r="A58" s="94"/>
      <c r="B58" s="95"/>
      <c r="C58" s="95"/>
      <c r="D58" s="95"/>
      <c r="E58" s="60" t="s">
        <v>51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64">
        <f t="shared" si="4"/>
        <v>0</v>
      </c>
      <c r="AL58" s="96"/>
      <c r="AM58" s="97"/>
      <c r="AN58" s="8"/>
      <c r="AO58" s="8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</row>
    <row r="59" spans="1:76" s="3" customFormat="1" ht="15" customHeight="1" thickBot="1">
      <c r="A59" s="94"/>
      <c r="B59" s="95"/>
      <c r="C59" s="95"/>
      <c r="D59" s="95"/>
      <c r="E59" s="62" t="s">
        <v>52</v>
      </c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64">
        <f t="shared" si="4"/>
        <v>0</v>
      </c>
      <c r="AL59" s="96"/>
      <c r="AM59" s="97"/>
      <c r="AN59" s="8"/>
      <c r="AO59" s="8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s="3" customFormat="1" ht="15" customHeight="1" thickBot="1">
      <c r="A60" s="94"/>
      <c r="B60" s="95"/>
      <c r="C60" s="95"/>
      <c r="D60" s="95"/>
      <c r="E60" s="60" t="s">
        <v>53</v>
      </c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65">
        <f t="shared" si="4"/>
        <v>0</v>
      </c>
      <c r="AL60" s="66">
        <f>+AK60</f>
        <v>0</v>
      </c>
      <c r="AM60" s="97"/>
      <c r="AN60" s="8"/>
      <c r="AO60" s="8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</row>
    <row r="61" spans="1:76" s="3" customFormat="1" ht="15" customHeight="1" thickBot="1">
      <c r="A61" s="94"/>
      <c r="B61" s="95"/>
      <c r="C61" s="95"/>
      <c r="D61" s="95"/>
      <c r="E61" s="60" t="s">
        <v>54</v>
      </c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67">
        <f t="shared" si="4"/>
        <v>0</v>
      </c>
      <c r="AL61" s="66">
        <f>+AK61</f>
        <v>0</v>
      </c>
      <c r="AM61" s="97"/>
      <c r="AN61" s="8"/>
      <c r="AO61" s="8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</row>
    <row r="62" spans="1:76" s="3" customFormat="1" ht="15" customHeight="1" thickBot="1">
      <c r="A62" s="94"/>
      <c r="B62" s="95"/>
      <c r="C62" s="95"/>
      <c r="D62" s="95"/>
      <c r="E62" s="60" t="s">
        <v>55</v>
      </c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68">
        <f t="shared" si="4"/>
        <v>0</v>
      </c>
      <c r="AL62" s="69">
        <f>+AK62</f>
        <v>0</v>
      </c>
      <c r="AM62" s="97"/>
      <c r="AN62" s="8"/>
      <c r="AO62" s="8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</row>
    <row r="63" spans="1:76" s="3" customFormat="1" ht="15" customHeight="1" thickBot="1">
      <c r="A63" s="94"/>
      <c r="B63" s="95"/>
      <c r="C63" s="95"/>
      <c r="D63" s="95"/>
      <c r="E63" s="60" t="s">
        <v>56</v>
      </c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0">
        <f t="shared" si="4"/>
        <v>0</v>
      </c>
      <c r="AL63" s="96">
        <f>+SUM(AK63:AK65)</f>
        <v>0</v>
      </c>
      <c r="AM63" s="97"/>
      <c r="AN63" s="8"/>
      <c r="AO63" s="8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</row>
    <row r="64" spans="1:76" s="3" customFormat="1" ht="15" customHeight="1" thickBot="1">
      <c r="A64" s="94"/>
      <c r="B64" s="95"/>
      <c r="C64" s="95"/>
      <c r="D64" s="95"/>
      <c r="E64" s="60" t="s">
        <v>57</v>
      </c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0">
        <f t="shared" si="4"/>
        <v>0</v>
      </c>
      <c r="AL64" s="96"/>
      <c r="AM64" s="97"/>
      <c r="AN64" s="8"/>
      <c r="AO64" s="8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</row>
    <row r="65" spans="1:76" s="3" customFormat="1" ht="15" customHeight="1" thickBot="1">
      <c r="A65" s="94"/>
      <c r="B65" s="95"/>
      <c r="C65" s="95"/>
      <c r="D65" s="95"/>
      <c r="E65" s="63" t="s">
        <v>94</v>
      </c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0">
        <f t="shared" si="4"/>
        <v>0</v>
      </c>
      <c r="AL65" s="96"/>
      <c r="AM65" s="97"/>
      <c r="AN65" s="8"/>
      <c r="AO65" s="8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</row>
    <row r="66" spans="1:76" s="3" customFormat="1" ht="15" customHeight="1" thickBot="1">
      <c r="A66" s="94" t="s">
        <v>8</v>
      </c>
      <c r="B66" s="95" t="str">
        <f>+GİRİŞ!A7</f>
        <v>ESMEHAN YILDIRIM</v>
      </c>
      <c r="C66" s="95">
        <f>+GİRİŞ!B7</f>
        <v>0</v>
      </c>
      <c r="D66" s="95" t="str">
        <f>+GİRİŞ!C7</f>
        <v>Mevlana Ortaokulu</v>
      </c>
      <c r="E66" s="59" t="s">
        <v>47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64">
        <f>+SUM(F66:AJ66)</f>
        <v>0</v>
      </c>
      <c r="AL66" s="96">
        <f>+SUM(AK66:AK71)</f>
        <v>0</v>
      </c>
      <c r="AM66" s="97">
        <f>+SUM(AK66:AK77)</f>
        <v>0</v>
      </c>
      <c r="AN66" s="8"/>
      <c r="AO66" s="8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</row>
    <row r="67" spans="1:76" s="3" customFormat="1" ht="15" customHeight="1" thickBot="1">
      <c r="A67" s="94"/>
      <c r="B67" s="95"/>
      <c r="C67" s="95"/>
      <c r="D67" s="95"/>
      <c r="E67" s="60" t="s">
        <v>48</v>
      </c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64">
        <f aca="true" t="shared" si="5" ref="AK67:AK77">SUM(F67:AJ67)</f>
        <v>0</v>
      </c>
      <c r="AL67" s="96"/>
      <c r="AM67" s="97"/>
      <c r="AN67" s="8"/>
      <c r="AO67" s="8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</row>
    <row r="68" spans="1:76" s="3" customFormat="1" ht="15" customHeight="1" thickBot="1">
      <c r="A68" s="94"/>
      <c r="B68" s="95"/>
      <c r="C68" s="95"/>
      <c r="D68" s="95"/>
      <c r="E68" s="60" t="s">
        <v>49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64">
        <f t="shared" si="5"/>
        <v>0</v>
      </c>
      <c r="AL68" s="96"/>
      <c r="AM68" s="97"/>
      <c r="AN68" s="8"/>
      <c r="AO68" s="8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spans="1:76" s="3" customFormat="1" ht="15" customHeight="1" thickBot="1">
      <c r="A69" s="94"/>
      <c r="B69" s="95"/>
      <c r="C69" s="95"/>
      <c r="D69" s="95"/>
      <c r="E69" s="61" t="s">
        <v>50</v>
      </c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64">
        <f t="shared" si="5"/>
        <v>0</v>
      </c>
      <c r="AL69" s="96"/>
      <c r="AM69" s="97"/>
      <c r="AN69" s="8"/>
      <c r="AO69" s="8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</row>
    <row r="70" spans="1:76" s="3" customFormat="1" ht="15" customHeight="1" thickBot="1">
      <c r="A70" s="94"/>
      <c r="B70" s="95"/>
      <c r="C70" s="95"/>
      <c r="D70" s="95"/>
      <c r="E70" s="60" t="s">
        <v>51</v>
      </c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64">
        <f t="shared" si="5"/>
        <v>0</v>
      </c>
      <c r="AL70" s="96"/>
      <c r="AM70" s="97"/>
      <c r="AN70" s="8"/>
      <c r="AO70" s="8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</row>
    <row r="71" spans="1:76" s="3" customFormat="1" ht="15" customHeight="1" thickBot="1">
      <c r="A71" s="94"/>
      <c r="B71" s="95"/>
      <c r="C71" s="95"/>
      <c r="D71" s="95"/>
      <c r="E71" s="62" t="s">
        <v>52</v>
      </c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64">
        <f t="shared" si="5"/>
        <v>0</v>
      </c>
      <c r="AL71" s="96"/>
      <c r="AM71" s="97"/>
      <c r="AN71" s="8"/>
      <c r="AO71" s="8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</row>
    <row r="72" spans="1:76" s="3" customFormat="1" ht="15" customHeight="1" thickBot="1">
      <c r="A72" s="94"/>
      <c r="B72" s="95"/>
      <c r="C72" s="95"/>
      <c r="D72" s="95"/>
      <c r="E72" s="60" t="s">
        <v>53</v>
      </c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65">
        <f t="shared" si="5"/>
        <v>0</v>
      </c>
      <c r="AL72" s="66">
        <f>+AK72</f>
        <v>0</v>
      </c>
      <c r="AM72" s="97"/>
      <c r="AN72" s="8"/>
      <c r="AO72" s="8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</row>
    <row r="73" spans="1:76" s="3" customFormat="1" ht="15" customHeight="1" thickBot="1">
      <c r="A73" s="94"/>
      <c r="B73" s="95"/>
      <c r="C73" s="95"/>
      <c r="D73" s="95"/>
      <c r="E73" s="60" t="s">
        <v>54</v>
      </c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67">
        <f t="shared" si="5"/>
        <v>0</v>
      </c>
      <c r="AL73" s="66">
        <f>+AK73</f>
        <v>0</v>
      </c>
      <c r="AM73" s="97"/>
      <c r="AN73" s="8"/>
      <c r="AO73" s="8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</row>
    <row r="74" spans="1:76" s="3" customFormat="1" ht="15" customHeight="1" thickBot="1">
      <c r="A74" s="94"/>
      <c r="B74" s="95"/>
      <c r="C74" s="95"/>
      <c r="D74" s="95"/>
      <c r="E74" s="60" t="s">
        <v>55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68">
        <f t="shared" si="5"/>
        <v>0</v>
      </c>
      <c r="AL74" s="69">
        <f>+AK74</f>
        <v>0</v>
      </c>
      <c r="AM74" s="97"/>
      <c r="AN74" s="8"/>
      <c r="AO74" s="8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</row>
    <row r="75" spans="1:76" s="3" customFormat="1" ht="15" customHeight="1" thickBot="1">
      <c r="A75" s="94"/>
      <c r="B75" s="95"/>
      <c r="C75" s="95"/>
      <c r="D75" s="95"/>
      <c r="E75" s="60" t="s">
        <v>56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0">
        <f t="shared" si="5"/>
        <v>0</v>
      </c>
      <c r="AL75" s="96">
        <f>+SUM(AK75:AK77)</f>
        <v>0</v>
      </c>
      <c r="AM75" s="97"/>
      <c r="AN75" s="8"/>
      <c r="AO75" s="8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</row>
    <row r="76" spans="1:76" s="3" customFormat="1" ht="15" customHeight="1" thickBot="1">
      <c r="A76" s="94"/>
      <c r="B76" s="95"/>
      <c r="C76" s="95"/>
      <c r="D76" s="95"/>
      <c r="E76" s="60" t="s">
        <v>57</v>
      </c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0">
        <f t="shared" si="5"/>
        <v>0</v>
      </c>
      <c r="AL76" s="96"/>
      <c r="AM76" s="97"/>
      <c r="AN76" s="8"/>
      <c r="AO76" s="8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</row>
    <row r="77" spans="1:76" s="3" customFormat="1" ht="15" customHeight="1" thickBot="1">
      <c r="A77" s="94"/>
      <c r="B77" s="95"/>
      <c r="C77" s="95"/>
      <c r="D77" s="95"/>
      <c r="E77" s="63" t="s">
        <v>94</v>
      </c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0">
        <f t="shared" si="5"/>
        <v>0</v>
      </c>
      <c r="AL77" s="96"/>
      <c r="AM77" s="97"/>
      <c r="AN77" s="8"/>
      <c r="AO77" s="8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</row>
    <row r="78" spans="1:76" s="3" customFormat="1" ht="15" customHeight="1" thickBot="1">
      <c r="A78" s="94" t="s">
        <v>9</v>
      </c>
      <c r="B78" s="95" t="str">
        <f>+GİRİŞ!A8</f>
        <v>MAHMUT KAYA</v>
      </c>
      <c r="C78" s="95">
        <f>+GİRİŞ!B8</f>
        <v>0</v>
      </c>
      <c r="D78" s="95" t="str">
        <f>+GİRİŞ!C8</f>
        <v>Mevlana Ortaokulu</v>
      </c>
      <c r="E78" s="59" t="s">
        <v>47</v>
      </c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64">
        <f>+SUM(F78:AJ78)</f>
        <v>0</v>
      </c>
      <c r="AL78" s="96">
        <f>+SUM(AK78:AK83)</f>
        <v>0</v>
      </c>
      <c r="AM78" s="97">
        <f>+SUM(AK78:AK89)</f>
        <v>0</v>
      </c>
      <c r="AN78" s="8"/>
      <c r="AO78" s="8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</row>
    <row r="79" spans="1:76" s="3" customFormat="1" ht="15" customHeight="1" thickBot="1">
      <c r="A79" s="94"/>
      <c r="B79" s="95"/>
      <c r="C79" s="95"/>
      <c r="D79" s="95"/>
      <c r="E79" s="60" t="s">
        <v>48</v>
      </c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64">
        <f aca="true" t="shared" si="6" ref="AK79:AK89">SUM(F79:AJ79)</f>
        <v>0</v>
      </c>
      <c r="AL79" s="96"/>
      <c r="AM79" s="97"/>
      <c r="AN79" s="8"/>
      <c r="AO79" s="8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</row>
    <row r="80" spans="1:76" s="3" customFormat="1" ht="15" customHeight="1" thickBot="1">
      <c r="A80" s="94"/>
      <c r="B80" s="95"/>
      <c r="C80" s="95"/>
      <c r="D80" s="95"/>
      <c r="E80" s="60" t="s">
        <v>49</v>
      </c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64">
        <f t="shared" si="6"/>
        <v>0</v>
      </c>
      <c r="AL80" s="96"/>
      <c r="AM80" s="97"/>
      <c r="AN80" s="8"/>
      <c r="AO80" s="8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</row>
    <row r="81" spans="1:76" s="3" customFormat="1" ht="15" customHeight="1" thickBot="1">
      <c r="A81" s="94"/>
      <c r="B81" s="95"/>
      <c r="C81" s="95"/>
      <c r="D81" s="95"/>
      <c r="E81" s="61" t="s">
        <v>50</v>
      </c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64">
        <f t="shared" si="6"/>
        <v>0</v>
      </c>
      <c r="AL81" s="96"/>
      <c r="AM81" s="97"/>
      <c r="AN81" s="8"/>
      <c r="AO81" s="8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</row>
    <row r="82" spans="1:76" s="3" customFormat="1" ht="15" customHeight="1" thickBot="1">
      <c r="A82" s="94"/>
      <c r="B82" s="95"/>
      <c r="C82" s="95"/>
      <c r="D82" s="95"/>
      <c r="E82" s="60" t="s">
        <v>51</v>
      </c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64">
        <f t="shared" si="6"/>
        <v>0</v>
      </c>
      <c r="AL82" s="96"/>
      <c r="AM82" s="97"/>
      <c r="AN82" s="8"/>
      <c r="AO82" s="8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</row>
    <row r="83" spans="1:76" s="3" customFormat="1" ht="15" customHeight="1" thickBot="1">
      <c r="A83" s="94"/>
      <c r="B83" s="95"/>
      <c r="C83" s="95"/>
      <c r="D83" s="95"/>
      <c r="E83" s="62" t="s">
        <v>52</v>
      </c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64">
        <f t="shared" si="6"/>
        <v>0</v>
      </c>
      <c r="AL83" s="96"/>
      <c r="AM83" s="97"/>
      <c r="AN83" s="8"/>
      <c r="AO83" s="8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</row>
    <row r="84" spans="1:76" s="3" customFormat="1" ht="15" customHeight="1" thickBot="1">
      <c r="A84" s="94"/>
      <c r="B84" s="95"/>
      <c r="C84" s="95"/>
      <c r="D84" s="95"/>
      <c r="E84" s="60" t="s">
        <v>53</v>
      </c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65">
        <f t="shared" si="6"/>
        <v>0</v>
      </c>
      <c r="AL84" s="66">
        <f>+AK84</f>
        <v>0</v>
      </c>
      <c r="AM84" s="97"/>
      <c r="AN84" s="8"/>
      <c r="AO84" s="8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</row>
    <row r="85" spans="1:76" s="3" customFormat="1" ht="15" customHeight="1" thickBot="1">
      <c r="A85" s="94"/>
      <c r="B85" s="95"/>
      <c r="C85" s="95"/>
      <c r="D85" s="95"/>
      <c r="E85" s="60" t="s">
        <v>54</v>
      </c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67">
        <f t="shared" si="6"/>
        <v>0</v>
      </c>
      <c r="AL85" s="66">
        <f>+AK85</f>
        <v>0</v>
      </c>
      <c r="AM85" s="97"/>
      <c r="AN85" s="8"/>
      <c r="AO85" s="8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s="3" customFormat="1" ht="15" customHeight="1" thickBot="1">
      <c r="A86" s="94"/>
      <c r="B86" s="95"/>
      <c r="C86" s="95"/>
      <c r="D86" s="95"/>
      <c r="E86" s="60" t="s">
        <v>55</v>
      </c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68">
        <f t="shared" si="6"/>
        <v>0</v>
      </c>
      <c r="AL86" s="69">
        <f>+AK86</f>
        <v>0</v>
      </c>
      <c r="AM86" s="97"/>
      <c r="AN86" s="8"/>
      <c r="AO86" s="8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</row>
    <row r="87" spans="1:76" s="3" customFormat="1" ht="15" customHeight="1" thickBot="1">
      <c r="A87" s="94"/>
      <c r="B87" s="95"/>
      <c r="C87" s="95"/>
      <c r="D87" s="95"/>
      <c r="E87" s="60" t="s">
        <v>56</v>
      </c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0">
        <f t="shared" si="6"/>
        <v>0</v>
      </c>
      <c r="AL87" s="96">
        <f>+SUM(AK87:AK89)</f>
        <v>0</v>
      </c>
      <c r="AM87" s="97"/>
      <c r="AN87" s="8"/>
      <c r="AO87" s="8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</row>
    <row r="88" spans="1:76" s="3" customFormat="1" ht="15" customHeight="1" thickBot="1">
      <c r="A88" s="94"/>
      <c r="B88" s="95"/>
      <c r="C88" s="95"/>
      <c r="D88" s="95"/>
      <c r="E88" s="60" t="s">
        <v>57</v>
      </c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0">
        <f t="shared" si="6"/>
        <v>0</v>
      </c>
      <c r="AL88" s="96"/>
      <c r="AM88" s="97"/>
      <c r="AN88" s="8"/>
      <c r="AO88" s="8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</row>
    <row r="89" spans="1:76" s="3" customFormat="1" ht="15" customHeight="1" thickBot="1">
      <c r="A89" s="94"/>
      <c r="B89" s="95"/>
      <c r="C89" s="95"/>
      <c r="D89" s="95"/>
      <c r="E89" s="63" t="s">
        <v>94</v>
      </c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0">
        <f t="shared" si="6"/>
        <v>0</v>
      </c>
      <c r="AL89" s="96"/>
      <c r="AM89" s="97"/>
      <c r="AN89" s="8"/>
      <c r="AO89" s="8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</row>
    <row r="90" spans="1:76" s="3" customFormat="1" ht="15" customHeight="1" thickBot="1">
      <c r="A90" s="94" t="s">
        <v>10</v>
      </c>
      <c r="B90" s="95" t="str">
        <f>+GİRİŞ!A9</f>
        <v>MAHSUM DEMİRTAŞ</v>
      </c>
      <c r="C90" s="95">
        <f>+GİRİŞ!B9</f>
        <v>0</v>
      </c>
      <c r="D90" s="95" t="str">
        <f>+GİRİŞ!C9</f>
        <v>Mevlana Ortaokulu</v>
      </c>
      <c r="E90" s="59" t="s">
        <v>47</v>
      </c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64">
        <f>+SUM(F90:AJ90)</f>
        <v>0</v>
      </c>
      <c r="AL90" s="96">
        <f>+SUM(AK90:AK95)</f>
        <v>0</v>
      </c>
      <c r="AM90" s="97">
        <f>+SUM(AK90:AK101)</f>
        <v>0</v>
      </c>
      <c r="AN90" s="8"/>
      <c r="AO90" s="8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</row>
    <row r="91" spans="1:76" s="3" customFormat="1" ht="15" customHeight="1" thickBot="1">
      <c r="A91" s="94"/>
      <c r="B91" s="95"/>
      <c r="C91" s="95"/>
      <c r="D91" s="95"/>
      <c r="E91" s="60" t="s">
        <v>48</v>
      </c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64">
        <f aca="true" t="shared" si="7" ref="AK91:AK101">SUM(F91:AJ91)</f>
        <v>0</v>
      </c>
      <c r="AL91" s="96"/>
      <c r="AM91" s="97"/>
      <c r="AN91" s="8"/>
      <c r="AO91" s="8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</row>
    <row r="92" spans="1:76" s="3" customFormat="1" ht="15" customHeight="1" thickBot="1">
      <c r="A92" s="94"/>
      <c r="B92" s="95"/>
      <c r="C92" s="95"/>
      <c r="D92" s="95"/>
      <c r="E92" s="60" t="s">
        <v>49</v>
      </c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64">
        <f t="shared" si="7"/>
        <v>0</v>
      </c>
      <c r="AL92" s="96"/>
      <c r="AM92" s="97"/>
      <c r="AN92" s="8"/>
      <c r="AO92" s="8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</row>
    <row r="93" spans="1:76" s="3" customFormat="1" ht="15" customHeight="1" thickBot="1">
      <c r="A93" s="94"/>
      <c r="B93" s="95"/>
      <c r="C93" s="95"/>
      <c r="D93" s="95"/>
      <c r="E93" s="61" t="s">
        <v>50</v>
      </c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64">
        <f t="shared" si="7"/>
        <v>0</v>
      </c>
      <c r="AL93" s="96"/>
      <c r="AM93" s="97"/>
      <c r="AN93" s="8"/>
      <c r="AO93" s="8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</row>
    <row r="94" spans="1:76" s="3" customFormat="1" ht="15" customHeight="1" thickBot="1">
      <c r="A94" s="94"/>
      <c r="B94" s="95"/>
      <c r="C94" s="95"/>
      <c r="D94" s="95"/>
      <c r="E94" s="60" t="s">
        <v>51</v>
      </c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64">
        <f t="shared" si="7"/>
        <v>0</v>
      </c>
      <c r="AL94" s="96"/>
      <c r="AM94" s="97"/>
      <c r="AN94" s="8"/>
      <c r="AO94" s="8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</row>
    <row r="95" spans="1:76" s="3" customFormat="1" ht="15" customHeight="1" thickBot="1">
      <c r="A95" s="94"/>
      <c r="B95" s="95"/>
      <c r="C95" s="95"/>
      <c r="D95" s="95"/>
      <c r="E95" s="62" t="s">
        <v>52</v>
      </c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64">
        <f t="shared" si="7"/>
        <v>0</v>
      </c>
      <c r="AL95" s="96"/>
      <c r="AM95" s="97"/>
      <c r="AN95" s="8"/>
      <c r="AO95" s="8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</row>
    <row r="96" spans="1:76" s="3" customFormat="1" ht="15" customHeight="1" thickBot="1">
      <c r="A96" s="94"/>
      <c r="B96" s="95"/>
      <c r="C96" s="95"/>
      <c r="D96" s="95"/>
      <c r="E96" s="60" t="s">
        <v>53</v>
      </c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65">
        <f t="shared" si="7"/>
        <v>0</v>
      </c>
      <c r="AL96" s="66">
        <f>+AK96</f>
        <v>0</v>
      </c>
      <c r="AM96" s="97"/>
      <c r="AN96" s="8"/>
      <c r="AO96" s="8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</row>
    <row r="97" spans="1:76" s="3" customFormat="1" ht="15" customHeight="1" thickBot="1">
      <c r="A97" s="94"/>
      <c r="B97" s="95"/>
      <c r="C97" s="95"/>
      <c r="D97" s="95"/>
      <c r="E97" s="60" t="s">
        <v>54</v>
      </c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67">
        <f t="shared" si="7"/>
        <v>0</v>
      </c>
      <c r="AL97" s="66">
        <f>+AK97</f>
        <v>0</v>
      </c>
      <c r="AM97" s="97"/>
      <c r="AN97" s="8"/>
      <c r="AO97" s="8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</row>
    <row r="98" spans="1:76" s="3" customFormat="1" ht="15" customHeight="1" thickBot="1">
      <c r="A98" s="94"/>
      <c r="B98" s="95"/>
      <c r="C98" s="95"/>
      <c r="D98" s="95"/>
      <c r="E98" s="60" t="s">
        <v>55</v>
      </c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68">
        <f t="shared" si="7"/>
        <v>0</v>
      </c>
      <c r="AL98" s="69">
        <f>+AK98</f>
        <v>0</v>
      </c>
      <c r="AM98" s="97"/>
      <c r="AN98" s="8"/>
      <c r="AO98" s="8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</row>
    <row r="99" spans="1:76" s="3" customFormat="1" ht="15" customHeight="1" thickBot="1">
      <c r="A99" s="94"/>
      <c r="B99" s="95"/>
      <c r="C99" s="95"/>
      <c r="D99" s="95"/>
      <c r="E99" s="60" t="s">
        <v>56</v>
      </c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0">
        <f t="shared" si="7"/>
        <v>0</v>
      </c>
      <c r="AL99" s="96">
        <f>+SUM(AK99:AK101)</f>
        <v>0</v>
      </c>
      <c r="AM99" s="97"/>
      <c r="AN99" s="8"/>
      <c r="AO99" s="8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</row>
    <row r="100" spans="1:76" s="3" customFormat="1" ht="15" customHeight="1" thickBot="1">
      <c r="A100" s="94"/>
      <c r="B100" s="95"/>
      <c r="C100" s="95"/>
      <c r="D100" s="95"/>
      <c r="E100" s="60" t="s">
        <v>57</v>
      </c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0">
        <f t="shared" si="7"/>
        <v>0</v>
      </c>
      <c r="AL100" s="96"/>
      <c r="AM100" s="97"/>
      <c r="AN100" s="8"/>
      <c r="AO100" s="8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6" s="3" customFormat="1" ht="15" customHeight="1" thickBot="1">
      <c r="A101" s="94"/>
      <c r="B101" s="95"/>
      <c r="C101" s="95"/>
      <c r="D101" s="95"/>
      <c r="E101" s="63" t="s">
        <v>94</v>
      </c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0">
        <f t="shared" si="7"/>
        <v>0</v>
      </c>
      <c r="AL101" s="96"/>
      <c r="AM101" s="97"/>
      <c r="AN101" s="8"/>
      <c r="AO101" s="8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1:76" s="3" customFormat="1" ht="15" customHeight="1" thickBot="1">
      <c r="A102" s="94" t="s">
        <v>11</v>
      </c>
      <c r="B102" s="95" t="str">
        <f>+GİRİŞ!A10</f>
        <v>MERVE ARIKAN</v>
      </c>
      <c r="C102" s="95">
        <f>+GİRİŞ!B10</f>
        <v>0</v>
      </c>
      <c r="D102" s="95" t="str">
        <f>+GİRİŞ!C10</f>
        <v>Mevlana Ortaokulu</v>
      </c>
      <c r="E102" s="59" t="s">
        <v>47</v>
      </c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64">
        <f>+SUM(F102:AJ102)</f>
        <v>0</v>
      </c>
      <c r="AL102" s="96">
        <f>+SUM(AK102:AK107)</f>
        <v>0</v>
      </c>
      <c r="AM102" s="97">
        <f>+SUM(AK102:AK113)</f>
        <v>0</v>
      </c>
      <c r="AN102" s="8"/>
      <c r="AO102" s="8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</row>
    <row r="103" spans="1:76" s="3" customFormat="1" ht="15" customHeight="1" thickBot="1">
      <c r="A103" s="94"/>
      <c r="B103" s="95"/>
      <c r="C103" s="95"/>
      <c r="D103" s="95"/>
      <c r="E103" s="60" t="s">
        <v>48</v>
      </c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64">
        <f aca="true" t="shared" si="8" ref="AK103:AK113">SUM(F103:AJ103)</f>
        <v>0</v>
      </c>
      <c r="AL103" s="96"/>
      <c r="AM103" s="97"/>
      <c r="AN103" s="8"/>
      <c r="AO103" s="8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</row>
    <row r="104" spans="1:76" s="3" customFormat="1" ht="15" customHeight="1" thickBot="1">
      <c r="A104" s="94"/>
      <c r="B104" s="95"/>
      <c r="C104" s="95"/>
      <c r="D104" s="95"/>
      <c r="E104" s="60" t="s">
        <v>49</v>
      </c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64">
        <f t="shared" si="8"/>
        <v>0</v>
      </c>
      <c r="AL104" s="96"/>
      <c r="AM104" s="97"/>
      <c r="AN104" s="8"/>
      <c r="AO104" s="8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</row>
    <row r="105" spans="1:76" s="3" customFormat="1" ht="15" customHeight="1" thickBot="1">
      <c r="A105" s="94"/>
      <c r="B105" s="95"/>
      <c r="C105" s="95"/>
      <c r="D105" s="95"/>
      <c r="E105" s="61" t="s">
        <v>50</v>
      </c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64">
        <f t="shared" si="8"/>
        <v>0</v>
      </c>
      <c r="AL105" s="96"/>
      <c r="AM105" s="97"/>
      <c r="AN105" s="8"/>
      <c r="AO105" s="8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</row>
    <row r="106" spans="1:76" s="3" customFormat="1" ht="15" customHeight="1" thickBot="1">
      <c r="A106" s="94"/>
      <c r="B106" s="95"/>
      <c r="C106" s="95"/>
      <c r="D106" s="95"/>
      <c r="E106" s="60" t="s">
        <v>51</v>
      </c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64">
        <f t="shared" si="8"/>
        <v>0</v>
      </c>
      <c r="AL106" s="96"/>
      <c r="AM106" s="97"/>
      <c r="AN106" s="8"/>
      <c r="AO106" s="8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</row>
    <row r="107" spans="1:76" s="3" customFormat="1" ht="15" customHeight="1" thickBot="1">
      <c r="A107" s="94"/>
      <c r="B107" s="95"/>
      <c r="C107" s="95"/>
      <c r="D107" s="95"/>
      <c r="E107" s="62" t="s">
        <v>52</v>
      </c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64">
        <f t="shared" si="8"/>
        <v>0</v>
      </c>
      <c r="AL107" s="96"/>
      <c r="AM107" s="97"/>
      <c r="AN107" s="8"/>
      <c r="AO107" s="8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</row>
    <row r="108" spans="1:76" s="3" customFormat="1" ht="15" customHeight="1" thickBot="1">
      <c r="A108" s="94"/>
      <c r="B108" s="95"/>
      <c r="C108" s="95"/>
      <c r="D108" s="95"/>
      <c r="E108" s="60" t="s">
        <v>53</v>
      </c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65">
        <f t="shared" si="8"/>
        <v>0</v>
      </c>
      <c r="AL108" s="66">
        <f>+AK108</f>
        <v>0</v>
      </c>
      <c r="AM108" s="97"/>
      <c r="AN108" s="8"/>
      <c r="AO108" s="8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1:76" s="3" customFormat="1" ht="15" customHeight="1" thickBot="1">
      <c r="A109" s="94"/>
      <c r="B109" s="95"/>
      <c r="C109" s="95"/>
      <c r="D109" s="95"/>
      <c r="E109" s="60" t="s">
        <v>54</v>
      </c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67">
        <f t="shared" si="8"/>
        <v>0</v>
      </c>
      <c r="AL109" s="66">
        <f>+AK109</f>
        <v>0</v>
      </c>
      <c r="AM109" s="97"/>
      <c r="AN109" s="8"/>
      <c r="AO109" s="8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</row>
    <row r="110" spans="1:76" s="3" customFormat="1" ht="15" customHeight="1" thickBot="1">
      <c r="A110" s="94"/>
      <c r="B110" s="95"/>
      <c r="C110" s="95"/>
      <c r="D110" s="95"/>
      <c r="E110" s="60" t="s">
        <v>55</v>
      </c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68">
        <f t="shared" si="8"/>
        <v>0</v>
      </c>
      <c r="AL110" s="69">
        <f>+AK110</f>
        <v>0</v>
      </c>
      <c r="AM110" s="97"/>
      <c r="AN110" s="8"/>
      <c r="AO110" s="8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</row>
    <row r="111" spans="1:76" s="3" customFormat="1" ht="15" customHeight="1" thickBot="1">
      <c r="A111" s="94"/>
      <c r="B111" s="95"/>
      <c r="C111" s="95"/>
      <c r="D111" s="95"/>
      <c r="E111" s="60" t="s">
        <v>56</v>
      </c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0">
        <f t="shared" si="8"/>
        <v>0</v>
      </c>
      <c r="AL111" s="96">
        <f>+SUM(AK111:AK113)</f>
        <v>0</v>
      </c>
      <c r="AM111" s="97"/>
      <c r="AN111" s="8"/>
      <c r="AO111" s="8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</row>
    <row r="112" spans="1:76" s="3" customFormat="1" ht="15" customHeight="1" thickBot="1">
      <c r="A112" s="94"/>
      <c r="B112" s="95"/>
      <c r="C112" s="95"/>
      <c r="D112" s="95"/>
      <c r="E112" s="60" t="s">
        <v>57</v>
      </c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0">
        <f t="shared" si="8"/>
        <v>0</v>
      </c>
      <c r="AL112" s="96"/>
      <c r="AM112" s="97"/>
      <c r="AN112" s="8"/>
      <c r="AO112" s="8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</row>
    <row r="113" spans="1:76" s="3" customFormat="1" ht="15" customHeight="1" thickBot="1">
      <c r="A113" s="94"/>
      <c r="B113" s="95"/>
      <c r="C113" s="95"/>
      <c r="D113" s="95"/>
      <c r="E113" s="63" t="s">
        <v>94</v>
      </c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0">
        <f t="shared" si="8"/>
        <v>0</v>
      </c>
      <c r="AL113" s="96"/>
      <c r="AM113" s="97"/>
      <c r="AN113" s="8"/>
      <c r="AO113" s="8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</row>
    <row r="114" spans="1:76" s="3" customFormat="1" ht="15" customHeight="1" thickBot="1">
      <c r="A114" s="94" t="s">
        <v>12</v>
      </c>
      <c r="B114" s="95" t="str">
        <f>+GİRİŞ!A11</f>
        <v>MERVE ARIKAN</v>
      </c>
      <c r="C114" s="95">
        <f>+GİRİŞ!B11</f>
        <v>0</v>
      </c>
      <c r="D114" s="95" t="str">
        <f>+GİRİŞ!C11</f>
        <v>Mevlana Ortaokulu</v>
      </c>
      <c r="E114" s="59" t="s">
        <v>47</v>
      </c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64">
        <f>+SUM(F114:AJ114)</f>
        <v>0</v>
      </c>
      <c r="AL114" s="96">
        <f>+SUM(AK114:AK119)</f>
        <v>0</v>
      </c>
      <c r="AM114" s="97">
        <f>+SUM(AK114:AK125)</f>
        <v>0</v>
      </c>
      <c r="AN114" s="8"/>
      <c r="AO114" s="8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</row>
    <row r="115" spans="1:76" s="3" customFormat="1" ht="15" customHeight="1" thickBot="1">
      <c r="A115" s="94"/>
      <c r="B115" s="95"/>
      <c r="C115" s="95"/>
      <c r="D115" s="95"/>
      <c r="E115" s="60" t="s">
        <v>48</v>
      </c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64">
        <f aca="true" t="shared" si="9" ref="AK115:AK125">SUM(F115:AJ115)</f>
        <v>0</v>
      </c>
      <c r="AL115" s="96"/>
      <c r="AM115" s="97"/>
      <c r="AN115" s="8"/>
      <c r="AO115" s="8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</row>
    <row r="116" spans="1:76" s="3" customFormat="1" ht="15" customHeight="1" thickBot="1">
      <c r="A116" s="94"/>
      <c r="B116" s="95"/>
      <c r="C116" s="95"/>
      <c r="D116" s="95"/>
      <c r="E116" s="60" t="s">
        <v>49</v>
      </c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64">
        <f t="shared" si="9"/>
        <v>0</v>
      </c>
      <c r="AL116" s="96"/>
      <c r="AM116" s="97"/>
      <c r="AN116" s="8"/>
      <c r="AO116" s="8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1:76" s="3" customFormat="1" ht="15" customHeight="1" thickBot="1">
      <c r="A117" s="94"/>
      <c r="B117" s="95"/>
      <c r="C117" s="95"/>
      <c r="D117" s="95"/>
      <c r="E117" s="61" t="s">
        <v>50</v>
      </c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64">
        <f t="shared" si="9"/>
        <v>0</v>
      </c>
      <c r="AL117" s="96"/>
      <c r="AM117" s="97"/>
      <c r="AN117" s="8"/>
      <c r="AO117" s="8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</row>
    <row r="118" spans="1:76" s="3" customFormat="1" ht="15" customHeight="1" thickBot="1">
      <c r="A118" s="94"/>
      <c r="B118" s="95"/>
      <c r="C118" s="95"/>
      <c r="D118" s="95"/>
      <c r="E118" s="60" t="s">
        <v>51</v>
      </c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64">
        <f t="shared" si="9"/>
        <v>0</v>
      </c>
      <c r="AL118" s="96"/>
      <c r="AM118" s="97"/>
      <c r="AN118" s="8"/>
      <c r="AO118" s="8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</row>
    <row r="119" spans="1:76" s="3" customFormat="1" ht="15" customHeight="1" thickBot="1">
      <c r="A119" s="94"/>
      <c r="B119" s="95"/>
      <c r="C119" s="95"/>
      <c r="D119" s="95"/>
      <c r="E119" s="62" t="s">
        <v>52</v>
      </c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64">
        <f t="shared" si="9"/>
        <v>0</v>
      </c>
      <c r="AL119" s="96"/>
      <c r="AM119" s="97"/>
      <c r="AN119" s="8"/>
      <c r="AO119" s="8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</row>
    <row r="120" spans="1:76" s="3" customFormat="1" ht="15" customHeight="1" thickBot="1">
      <c r="A120" s="94"/>
      <c r="B120" s="95"/>
      <c r="C120" s="95"/>
      <c r="D120" s="95"/>
      <c r="E120" s="60" t="s">
        <v>53</v>
      </c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65">
        <f t="shared" si="9"/>
        <v>0</v>
      </c>
      <c r="AL120" s="66">
        <f>+AK120</f>
        <v>0</v>
      </c>
      <c r="AM120" s="97"/>
      <c r="AN120" s="8"/>
      <c r="AO120" s="8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</row>
    <row r="121" spans="1:76" s="3" customFormat="1" ht="15" customHeight="1" thickBot="1">
      <c r="A121" s="94"/>
      <c r="B121" s="95"/>
      <c r="C121" s="95"/>
      <c r="D121" s="95"/>
      <c r="E121" s="60" t="s">
        <v>54</v>
      </c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67">
        <f t="shared" si="9"/>
        <v>0</v>
      </c>
      <c r="AL121" s="66">
        <f>+AK121</f>
        <v>0</v>
      </c>
      <c r="AM121" s="97"/>
      <c r="AN121" s="8"/>
      <c r="AO121" s="8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</row>
    <row r="122" spans="1:76" s="3" customFormat="1" ht="15" customHeight="1" thickBot="1">
      <c r="A122" s="94"/>
      <c r="B122" s="95"/>
      <c r="C122" s="95"/>
      <c r="D122" s="95"/>
      <c r="E122" s="60" t="s">
        <v>55</v>
      </c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68">
        <f t="shared" si="9"/>
        <v>0</v>
      </c>
      <c r="AL122" s="69">
        <f>+AK122</f>
        <v>0</v>
      </c>
      <c r="AM122" s="97"/>
      <c r="AN122" s="8"/>
      <c r="AO122" s="8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</row>
    <row r="123" spans="1:76" s="3" customFormat="1" ht="15" customHeight="1" thickBot="1">
      <c r="A123" s="94"/>
      <c r="B123" s="95"/>
      <c r="C123" s="95"/>
      <c r="D123" s="95"/>
      <c r="E123" s="60" t="s">
        <v>56</v>
      </c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0">
        <f t="shared" si="9"/>
        <v>0</v>
      </c>
      <c r="AL123" s="96">
        <f>+SUM(AK123:AK125)</f>
        <v>0</v>
      </c>
      <c r="AM123" s="97"/>
      <c r="AN123" s="8"/>
      <c r="AO123" s="8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</row>
    <row r="124" spans="1:76" s="3" customFormat="1" ht="15" customHeight="1" thickBot="1">
      <c r="A124" s="94"/>
      <c r="B124" s="95"/>
      <c r="C124" s="95"/>
      <c r="D124" s="95"/>
      <c r="E124" s="60" t="s">
        <v>57</v>
      </c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0">
        <f t="shared" si="9"/>
        <v>0</v>
      </c>
      <c r="AL124" s="96"/>
      <c r="AM124" s="97"/>
      <c r="AN124" s="8"/>
      <c r="AO124" s="8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1:76" s="3" customFormat="1" ht="15" customHeight="1" thickBot="1">
      <c r="A125" s="94"/>
      <c r="B125" s="95"/>
      <c r="C125" s="95"/>
      <c r="D125" s="95"/>
      <c r="E125" s="63" t="s">
        <v>94</v>
      </c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0">
        <f t="shared" si="9"/>
        <v>0</v>
      </c>
      <c r="AL125" s="96"/>
      <c r="AM125" s="97"/>
      <c r="AN125" s="8"/>
      <c r="AO125" s="8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1:76" s="3" customFormat="1" ht="15" customHeight="1" thickBot="1">
      <c r="A126" s="94" t="s">
        <v>13</v>
      </c>
      <c r="B126" s="95" t="str">
        <f>+GİRİŞ!A12</f>
        <v>MERVE ARIKAN</v>
      </c>
      <c r="C126" s="95">
        <f>+GİRİŞ!B12</f>
        <v>0</v>
      </c>
      <c r="D126" s="95" t="str">
        <f>+GİRİŞ!C12</f>
        <v>Mevlana Ortaokulu</v>
      </c>
      <c r="E126" s="59" t="s">
        <v>47</v>
      </c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64">
        <f>+SUM(F126:AJ126)</f>
        <v>0</v>
      </c>
      <c r="AL126" s="96">
        <f>+SUM(AK126:AK131)</f>
        <v>0</v>
      </c>
      <c r="AM126" s="97">
        <f>+SUM(AK126:AK137)</f>
        <v>0</v>
      </c>
      <c r="AN126" s="8"/>
      <c r="AO126" s="8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76" s="3" customFormat="1" ht="15" customHeight="1" thickBot="1">
      <c r="A127" s="94"/>
      <c r="B127" s="95"/>
      <c r="C127" s="95"/>
      <c r="D127" s="95"/>
      <c r="E127" s="60" t="s">
        <v>48</v>
      </c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64">
        <f aca="true" t="shared" si="10" ref="AK127:AK137">SUM(F127:AJ127)</f>
        <v>0</v>
      </c>
      <c r="AL127" s="96"/>
      <c r="AM127" s="97"/>
      <c r="AN127" s="8"/>
      <c r="AO127" s="8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s="3" customFormat="1" ht="15" customHeight="1" thickBot="1">
      <c r="A128" s="94"/>
      <c r="B128" s="95"/>
      <c r="C128" s="95"/>
      <c r="D128" s="95"/>
      <c r="E128" s="60" t="s">
        <v>49</v>
      </c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64">
        <f t="shared" si="10"/>
        <v>0</v>
      </c>
      <c r="AL128" s="96"/>
      <c r="AM128" s="97"/>
      <c r="AN128" s="8"/>
      <c r="AO128" s="8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s="3" customFormat="1" ht="15" customHeight="1" thickBot="1">
      <c r="A129" s="94"/>
      <c r="B129" s="95"/>
      <c r="C129" s="95"/>
      <c r="D129" s="95"/>
      <c r="E129" s="61" t="s">
        <v>50</v>
      </c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64">
        <f t="shared" si="10"/>
        <v>0</v>
      </c>
      <c r="AL129" s="96"/>
      <c r="AM129" s="97"/>
      <c r="AN129" s="8"/>
      <c r="AO129" s="8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s="3" customFormat="1" ht="15" customHeight="1" thickBot="1">
      <c r="A130" s="94"/>
      <c r="B130" s="95"/>
      <c r="C130" s="95"/>
      <c r="D130" s="95"/>
      <c r="E130" s="60" t="s">
        <v>51</v>
      </c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64">
        <f t="shared" si="10"/>
        <v>0</v>
      </c>
      <c r="AL130" s="96"/>
      <c r="AM130" s="97"/>
      <c r="AN130" s="8"/>
      <c r="AO130" s="8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s="3" customFormat="1" ht="15" customHeight="1" thickBot="1">
      <c r="A131" s="94"/>
      <c r="B131" s="95"/>
      <c r="C131" s="95"/>
      <c r="D131" s="95"/>
      <c r="E131" s="62" t="s">
        <v>52</v>
      </c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64">
        <f t="shared" si="10"/>
        <v>0</v>
      </c>
      <c r="AL131" s="96"/>
      <c r="AM131" s="97"/>
      <c r="AN131" s="8"/>
      <c r="AO131" s="8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s="3" customFormat="1" ht="15" customHeight="1" thickBot="1">
      <c r="A132" s="94"/>
      <c r="B132" s="95"/>
      <c r="C132" s="95"/>
      <c r="D132" s="95"/>
      <c r="E132" s="60" t="s">
        <v>53</v>
      </c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65">
        <f t="shared" si="10"/>
        <v>0</v>
      </c>
      <c r="AL132" s="66">
        <f>+AK132</f>
        <v>0</v>
      </c>
      <c r="AM132" s="97"/>
      <c r="AN132" s="8"/>
      <c r="AO132" s="8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s="3" customFormat="1" ht="15" customHeight="1" thickBot="1">
      <c r="A133" s="94"/>
      <c r="B133" s="95"/>
      <c r="C133" s="95"/>
      <c r="D133" s="95"/>
      <c r="E133" s="60" t="s">
        <v>54</v>
      </c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67">
        <f t="shared" si="10"/>
        <v>0</v>
      </c>
      <c r="AL133" s="66">
        <f>+AK133</f>
        <v>0</v>
      </c>
      <c r="AM133" s="97"/>
      <c r="AN133" s="8"/>
      <c r="AO133" s="8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s="3" customFormat="1" ht="15" customHeight="1" thickBot="1">
      <c r="A134" s="94"/>
      <c r="B134" s="95"/>
      <c r="C134" s="95"/>
      <c r="D134" s="95"/>
      <c r="E134" s="60" t="s">
        <v>55</v>
      </c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68">
        <f t="shared" si="10"/>
        <v>0</v>
      </c>
      <c r="AL134" s="69">
        <f>+AK134</f>
        <v>0</v>
      </c>
      <c r="AM134" s="97"/>
      <c r="AN134" s="8"/>
      <c r="AO134" s="8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s="3" customFormat="1" ht="15" customHeight="1" thickBot="1">
      <c r="A135" s="94"/>
      <c r="B135" s="95"/>
      <c r="C135" s="95"/>
      <c r="D135" s="95"/>
      <c r="E135" s="60" t="s">
        <v>56</v>
      </c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0">
        <f t="shared" si="10"/>
        <v>0</v>
      </c>
      <c r="AL135" s="96">
        <f>+SUM(AK135:AK137)</f>
        <v>0</v>
      </c>
      <c r="AM135" s="97"/>
      <c r="AN135" s="8"/>
      <c r="AO135" s="8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s="3" customFormat="1" ht="15" customHeight="1" thickBot="1">
      <c r="A136" s="94"/>
      <c r="B136" s="95"/>
      <c r="C136" s="95"/>
      <c r="D136" s="95"/>
      <c r="E136" s="60" t="s">
        <v>57</v>
      </c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0">
        <f t="shared" si="10"/>
        <v>0</v>
      </c>
      <c r="AL136" s="96"/>
      <c r="AM136" s="97"/>
      <c r="AN136" s="8"/>
      <c r="AO136" s="8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s="3" customFormat="1" ht="15" customHeight="1" thickBot="1">
      <c r="A137" s="94"/>
      <c r="B137" s="95"/>
      <c r="C137" s="95"/>
      <c r="D137" s="95"/>
      <c r="E137" s="63" t="s">
        <v>94</v>
      </c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0">
        <f t="shared" si="10"/>
        <v>0</v>
      </c>
      <c r="AL137" s="96"/>
      <c r="AM137" s="97"/>
      <c r="AN137" s="8"/>
      <c r="AO137" s="8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  <row r="138" spans="1:76" s="3" customFormat="1" ht="15" customHeight="1" thickBot="1">
      <c r="A138" s="94" t="s">
        <v>14</v>
      </c>
      <c r="B138" s="95" t="str">
        <f>+GİRİŞ!A13</f>
        <v>MERVE ARIKAN</v>
      </c>
      <c r="C138" s="95">
        <f>+GİRİŞ!B13</f>
        <v>0</v>
      </c>
      <c r="D138" s="95" t="str">
        <f>+GİRİŞ!C13</f>
        <v>Mevlana Ortaokulu</v>
      </c>
      <c r="E138" s="59" t="s">
        <v>47</v>
      </c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64">
        <f>+SUM(F138:AJ138)</f>
        <v>0</v>
      </c>
      <c r="AL138" s="96">
        <f>+SUM(AK138:AK143)</f>
        <v>0</v>
      </c>
      <c r="AM138" s="97">
        <f>+SUM(AK138:AK149)</f>
        <v>0</v>
      </c>
      <c r="AN138" s="8"/>
      <c r="AO138" s="8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</row>
    <row r="139" spans="1:76" s="3" customFormat="1" ht="15" customHeight="1" thickBot="1">
      <c r="A139" s="94"/>
      <c r="B139" s="95"/>
      <c r="C139" s="95"/>
      <c r="D139" s="95"/>
      <c r="E139" s="60" t="s">
        <v>48</v>
      </c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64">
        <f aca="true" t="shared" si="11" ref="AK139:AK149">SUM(F139:AJ139)</f>
        <v>0</v>
      </c>
      <c r="AL139" s="96"/>
      <c r="AM139" s="97"/>
      <c r="AN139" s="8"/>
      <c r="AO139" s="8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76" s="3" customFormat="1" ht="15" customHeight="1" thickBot="1">
      <c r="A140" s="94"/>
      <c r="B140" s="95"/>
      <c r="C140" s="95"/>
      <c r="D140" s="95"/>
      <c r="E140" s="60" t="s">
        <v>49</v>
      </c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64">
        <f t="shared" si="11"/>
        <v>0</v>
      </c>
      <c r="AL140" s="96"/>
      <c r="AM140" s="97"/>
      <c r="AN140" s="8"/>
      <c r="AO140" s="8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</row>
    <row r="141" spans="1:76" s="3" customFormat="1" ht="15" customHeight="1" thickBot="1">
      <c r="A141" s="94"/>
      <c r="B141" s="95"/>
      <c r="C141" s="95"/>
      <c r="D141" s="95"/>
      <c r="E141" s="61" t="s">
        <v>50</v>
      </c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64">
        <f t="shared" si="11"/>
        <v>0</v>
      </c>
      <c r="AL141" s="96"/>
      <c r="AM141" s="97"/>
      <c r="AN141" s="8"/>
      <c r="AO141" s="8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</row>
    <row r="142" spans="1:76" s="3" customFormat="1" ht="15" customHeight="1" thickBot="1">
      <c r="A142" s="94"/>
      <c r="B142" s="95"/>
      <c r="C142" s="95"/>
      <c r="D142" s="95"/>
      <c r="E142" s="60" t="s">
        <v>51</v>
      </c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64">
        <f t="shared" si="11"/>
        <v>0</v>
      </c>
      <c r="AL142" s="96"/>
      <c r="AM142" s="97"/>
      <c r="AN142" s="8"/>
      <c r="AO142" s="8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76" s="3" customFormat="1" ht="15" customHeight="1" thickBot="1">
      <c r="A143" s="94"/>
      <c r="B143" s="95"/>
      <c r="C143" s="95"/>
      <c r="D143" s="95"/>
      <c r="E143" s="62" t="s">
        <v>52</v>
      </c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64">
        <f t="shared" si="11"/>
        <v>0</v>
      </c>
      <c r="AL143" s="96"/>
      <c r="AM143" s="97"/>
      <c r="AN143" s="8"/>
      <c r="AO143" s="8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</row>
    <row r="144" spans="1:76" s="3" customFormat="1" ht="15" customHeight="1" thickBot="1">
      <c r="A144" s="94"/>
      <c r="B144" s="95"/>
      <c r="C144" s="95"/>
      <c r="D144" s="95"/>
      <c r="E144" s="60" t="s">
        <v>53</v>
      </c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65">
        <f t="shared" si="11"/>
        <v>0</v>
      </c>
      <c r="AL144" s="66">
        <f>+AK144</f>
        <v>0</v>
      </c>
      <c r="AM144" s="97"/>
      <c r="AN144" s="8"/>
      <c r="AO144" s="8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</row>
    <row r="145" spans="1:76" s="3" customFormat="1" ht="15" customHeight="1" thickBot="1">
      <c r="A145" s="94"/>
      <c r="B145" s="95"/>
      <c r="C145" s="95"/>
      <c r="D145" s="95"/>
      <c r="E145" s="60" t="s">
        <v>54</v>
      </c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67">
        <f t="shared" si="11"/>
        <v>0</v>
      </c>
      <c r="AL145" s="66">
        <f>+AK145</f>
        <v>0</v>
      </c>
      <c r="AM145" s="97"/>
      <c r="AN145" s="8"/>
      <c r="AO145" s="8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</row>
    <row r="146" spans="1:76" s="3" customFormat="1" ht="15" customHeight="1" thickBot="1">
      <c r="A146" s="94"/>
      <c r="B146" s="95"/>
      <c r="C146" s="95"/>
      <c r="D146" s="95"/>
      <c r="E146" s="60" t="s">
        <v>55</v>
      </c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68">
        <f t="shared" si="11"/>
        <v>0</v>
      </c>
      <c r="AL146" s="69">
        <f>+AK146</f>
        <v>0</v>
      </c>
      <c r="AM146" s="97"/>
      <c r="AN146" s="8"/>
      <c r="AO146" s="8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</row>
    <row r="147" spans="1:76" s="3" customFormat="1" ht="15" customHeight="1" thickBot="1">
      <c r="A147" s="94"/>
      <c r="B147" s="95"/>
      <c r="C147" s="95"/>
      <c r="D147" s="95"/>
      <c r="E147" s="60" t="s">
        <v>56</v>
      </c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0">
        <f t="shared" si="11"/>
        <v>0</v>
      </c>
      <c r="AL147" s="96">
        <f>+SUM(AK147:AK149)</f>
        <v>0</v>
      </c>
      <c r="AM147" s="97"/>
      <c r="AN147" s="8"/>
      <c r="AO147" s="8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</row>
    <row r="148" spans="1:76" s="3" customFormat="1" ht="15" customHeight="1" thickBot="1">
      <c r="A148" s="94"/>
      <c r="B148" s="95"/>
      <c r="C148" s="95"/>
      <c r="D148" s="95"/>
      <c r="E148" s="60" t="s">
        <v>57</v>
      </c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0">
        <f t="shared" si="11"/>
        <v>0</v>
      </c>
      <c r="AL148" s="96"/>
      <c r="AM148" s="97"/>
      <c r="AN148" s="8"/>
      <c r="AO148" s="8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</row>
    <row r="149" spans="1:76" s="3" customFormat="1" ht="15" customHeight="1" thickBot="1">
      <c r="A149" s="94"/>
      <c r="B149" s="95"/>
      <c r="C149" s="95"/>
      <c r="D149" s="95"/>
      <c r="E149" s="63" t="s">
        <v>94</v>
      </c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0">
        <f t="shared" si="11"/>
        <v>0</v>
      </c>
      <c r="AL149" s="96"/>
      <c r="AM149" s="97"/>
      <c r="AN149" s="8"/>
      <c r="AO149" s="8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</row>
    <row r="150" spans="1:76" s="3" customFormat="1" ht="15" customHeight="1" thickBot="1">
      <c r="A150" s="94" t="s">
        <v>15</v>
      </c>
      <c r="B150" s="95" t="str">
        <f>+GİRİŞ!A14</f>
        <v>MERVE ARIKAN</v>
      </c>
      <c r="C150" s="95">
        <f>+GİRİŞ!B14</f>
        <v>0</v>
      </c>
      <c r="D150" s="95" t="str">
        <f>+GİRİŞ!C14</f>
        <v>Mevlana Ortaokulu</v>
      </c>
      <c r="E150" s="59" t="s">
        <v>47</v>
      </c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64">
        <f>+SUM(F150:AJ150)</f>
        <v>0</v>
      </c>
      <c r="AL150" s="96">
        <f>+SUM(AK150:AK155)</f>
        <v>0</v>
      </c>
      <c r="AM150" s="97">
        <f>+SUM(AK150:AK161)</f>
        <v>0</v>
      </c>
      <c r="AN150" s="8"/>
      <c r="AO150" s="8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</row>
    <row r="151" spans="1:76" s="3" customFormat="1" ht="15" customHeight="1" thickBot="1">
      <c r="A151" s="94"/>
      <c r="B151" s="95"/>
      <c r="C151" s="95"/>
      <c r="D151" s="95"/>
      <c r="E151" s="60" t="s">
        <v>48</v>
      </c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64">
        <f aca="true" t="shared" si="12" ref="AK151:AK161">SUM(F151:AJ151)</f>
        <v>0</v>
      </c>
      <c r="AL151" s="96"/>
      <c r="AM151" s="97"/>
      <c r="AN151" s="8"/>
      <c r="AO151" s="8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</row>
    <row r="152" spans="1:76" s="3" customFormat="1" ht="15" customHeight="1" thickBot="1">
      <c r="A152" s="94"/>
      <c r="B152" s="95"/>
      <c r="C152" s="95"/>
      <c r="D152" s="95"/>
      <c r="E152" s="60" t="s">
        <v>49</v>
      </c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64">
        <f t="shared" si="12"/>
        <v>0</v>
      </c>
      <c r="AL152" s="96"/>
      <c r="AM152" s="97"/>
      <c r="AN152" s="8"/>
      <c r="AO152" s="8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</row>
    <row r="153" spans="1:76" s="3" customFormat="1" ht="15" customHeight="1" thickBot="1">
      <c r="A153" s="94"/>
      <c r="B153" s="95"/>
      <c r="C153" s="95"/>
      <c r="D153" s="95"/>
      <c r="E153" s="61" t="s">
        <v>50</v>
      </c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64">
        <f t="shared" si="12"/>
        <v>0</v>
      </c>
      <c r="AL153" s="96"/>
      <c r="AM153" s="97"/>
      <c r="AN153" s="8"/>
      <c r="AO153" s="8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</row>
    <row r="154" spans="1:76" s="3" customFormat="1" ht="15" customHeight="1" thickBot="1">
      <c r="A154" s="94"/>
      <c r="B154" s="95"/>
      <c r="C154" s="95"/>
      <c r="D154" s="95"/>
      <c r="E154" s="60" t="s">
        <v>51</v>
      </c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64">
        <f t="shared" si="12"/>
        <v>0</v>
      </c>
      <c r="AL154" s="96"/>
      <c r="AM154" s="97"/>
      <c r="AN154" s="8"/>
      <c r="AO154" s="8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</row>
    <row r="155" spans="1:76" s="3" customFormat="1" ht="15" customHeight="1" thickBot="1">
      <c r="A155" s="94"/>
      <c r="B155" s="95"/>
      <c r="C155" s="95"/>
      <c r="D155" s="95"/>
      <c r="E155" s="62" t="s">
        <v>52</v>
      </c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64">
        <f t="shared" si="12"/>
        <v>0</v>
      </c>
      <c r="AL155" s="96"/>
      <c r="AM155" s="97"/>
      <c r="AN155" s="8"/>
      <c r="AO155" s="8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</row>
    <row r="156" spans="1:76" s="3" customFormat="1" ht="15" customHeight="1" thickBot="1">
      <c r="A156" s="94"/>
      <c r="B156" s="95"/>
      <c r="C156" s="95"/>
      <c r="D156" s="95"/>
      <c r="E156" s="60" t="s">
        <v>53</v>
      </c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65">
        <f t="shared" si="12"/>
        <v>0</v>
      </c>
      <c r="AL156" s="66">
        <f>+AK156</f>
        <v>0</v>
      </c>
      <c r="AM156" s="97"/>
      <c r="AN156" s="8"/>
      <c r="AO156" s="8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</row>
    <row r="157" spans="1:76" s="3" customFormat="1" ht="15" customHeight="1" thickBot="1">
      <c r="A157" s="94"/>
      <c r="B157" s="95"/>
      <c r="C157" s="95"/>
      <c r="D157" s="95"/>
      <c r="E157" s="60" t="s">
        <v>54</v>
      </c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67">
        <f t="shared" si="12"/>
        <v>0</v>
      </c>
      <c r="AL157" s="66">
        <f>+AK157</f>
        <v>0</v>
      </c>
      <c r="AM157" s="97"/>
      <c r="AN157" s="8"/>
      <c r="AO157" s="8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</row>
    <row r="158" spans="1:76" s="3" customFormat="1" ht="15" customHeight="1" thickBot="1">
      <c r="A158" s="94"/>
      <c r="B158" s="95"/>
      <c r="C158" s="95"/>
      <c r="D158" s="95"/>
      <c r="E158" s="60" t="s">
        <v>55</v>
      </c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68">
        <f t="shared" si="12"/>
        <v>0</v>
      </c>
      <c r="AL158" s="69">
        <f>+AK158</f>
        <v>0</v>
      </c>
      <c r="AM158" s="97"/>
      <c r="AN158" s="8"/>
      <c r="AO158" s="8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</row>
    <row r="159" spans="1:76" s="3" customFormat="1" ht="15" customHeight="1" thickBot="1">
      <c r="A159" s="94"/>
      <c r="B159" s="95"/>
      <c r="C159" s="95"/>
      <c r="D159" s="95"/>
      <c r="E159" s="60" t="s">
        <v>56</v>
      </c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0">
        <f t="shared" si="12"/>
        <v>0</v>
      </c>
      <c r="AL159" s="96">
        <f>+SUM(AK159:AK161)</f>
        <v>0</v>
      </c>
      <c r="AM159" s="97"/>
      <c r="AN159" s="8"/>
      <c r="AO159" s="8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</row>
    <row r="160" spans="1:76" s="3" customFormat="1" ht="15" customHeight="1" thickBot="1">
      <c r="A160" s="94"/>
      <c r="B160" s="95"/>
      <c r="C160" s="95"/>
      <c r="D160" s="95"/>
      <c r="E160" s="60" t="s">
        <v>57</v>
      </c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0">
        <f t="shared" si="12"/>
        <v>0</v>
      </c>
      <c r="AL160" s="96"/>
      <c r="AM160" s="97"/>
      <c r="AN160" s="8"/>
      <c r="AO160" s="8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</row>
    <row r="161" spans="1:76" s="3" customFormat="1" ht="15" customHeight="1" thickBot="1">
      <c r="A161" s="94"/>
      <c r="B161" s="95"/>
      <c r="C161" s="95"/>
      <c r="D161" s="95"/>
      <c r="E161" s="63" t="s">
        <v>94</v>
      </c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0">
        <f t="shared" si="12"/>
        <v>0</v>
      </c>
      <c r="AL161" s="96"/>
      <c r="AM161" s="97"/>
      <c r="AN161" s="8"/>
      <c r="AO161" s="8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</row>
    <row r="162" spans="1:76" s="3" customFormat="1" ht="15" customHeight="1" thickBot="1">
      <c r="A162" s="94" t="s">
        <v>16</v>
      </c>
      <c r="B162" s="95" t="str">
        <f>+GİRİŞ!A15</f>
        <v>MERVE ARIKAN</v>
      </c>
      <c r="C162" s="95">
        <f>+GİRİŞ!B15</f>
        <v>0</v>
      </c>
      <c r="D162" s="95" t="str">
        <f>+GİRİŞ!C15</f>
        <v>Mevlana Ortaokulu</v>
      </c>
      <c r="E162" s="59" t="s">
        <v>47</v>
      </c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64">
        <f>+SUM(F162:AJ162)</f>
        <v>0</v>
      </c>
      <c r="AL162" s="96">
        <f>+SUM(AK162:AK167)</f>
        <v>0</v>
      </c>
      <c r="AM162" s="97">
        <f>+SUM(AK162:AK173)</f>
        <v>0</v>
      </c>
      <c r="AN162" s="8"/>
      <c r="AO162" s="8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</row>
    <row r="163" spans="1:76" s="3" customFormat="1" ht="15" customHeight="1" thickBot="1">
      <c r="A163" s="94"/>
      <c r="B163" s="95"/>
      <c r="C163" s="95"/>
      <c r="D163" s="95"/>
      <c r="E163" s="60" t="s">
        <v>48</v>
      </c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64">
        <f aca="true" t="shared" si="13" ref="AK163:AK173">SUM(F163:AJ163)</f>
        <v>0</v>
      </c>
      <c r="AL163" s="96"/>
      <c r="AM163" s="97"/>
      <c r="AN163" s="8"/>
      <c r="AO163" s="8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</row>
    <row r="164" spans="1:76" s="3" customFormat="1" ht="15" customHeight="1" thickBot="1">
      <c r="A164" s="94"/>
      <c r="B164" s="95"/>
      <c r="C164" s="95"/>
      <c r="D164" s="95"/>
      <c r="E164" s="60" t="s">
        <v>49</v>
      </c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64">
        <f t="shared" si="13"/>
        <v>0</v>
      </c>
      <c r="AL164" s="96"/>
      <c r="AM164" s="97"/>
      <c r="AN164" s="8"/>
      <c r="AO164" s="8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</row>
    <row r="165" spans="1:76" s="3" customFormat="1" ht="15" customHeight="1" thickBot="1">
      <c r="A165" s="94"/>
      <c r="B165" s="95"/>
      <c r="C165" s="95"/>
      <c r="D165" s="95"/>
      <c r="E165" s="61" t="s">
        <v>50</v>
      </c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64">
        <f t="shared" si="13"/>
        <v>0</v>
      </c>
      <c r="AL165" s="96"/>
      <c r="AM165" s="97"/>
      <c r="AN165" s="8"/>
      <c r="AO165" s="8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</row>
    <row r="166" spans="1:76" s="3" customFormat="1" ht="15" customHeight="1" thickBot="1">
      <c r="A166" s="94"/>
      <c r="B166" s="95"/>
      <c r="C166" s="95"/>
      <c r="D166" s="95"/>
      <c r="E166" s="60" t="s">
        <v>51</v>
      </c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64">
        <f t="shared" si="13"/>
        <v>0</v>
      </c>
      <c r="AL166" s="96"/>
      <c r="AM166" s="97"/>
      <c r="AN166" s="8"/>
      <c r="AO166" s="8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</row>
    <row r="167" spans="1:76" s="3" customFormat="1" ht="15" customHeight="1" thickBot="1">
      <c r="A167" s="94"/>
      <c r="B167" s="95"/>
      <c r="C167" s="95"/>
      <c r="D167" s="95"/>
      <c r="E167" s="62" t="s">
        <v>52</v>
      </c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64">
        <f t="shared" si="13"/>
        <v>0</v>
      </c>
      <c r="AL167" s="96"/>
      <c r="AM167" s="97"/>
      <c r="AN167" s="8"/>
      <c r="AO167" s="8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</row>
    <row r="168" spans="1:76" s="3" customFormat="1" ht="15" customHeight="1" thickBot="1">
      <c r="A168" s="94"/>
      <c r="B168" s="95"/>
      <c r="C168" s="95"/>
      <c r="D168" s="95"/>
      <c r="E168" s="60" t="s">
        <v>53</v>
      </c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65">
        <f t="shared" si="13"/>
        <v>0</v>
      </c>
      <c r="AL168" s="66">
        <f>+AK168</f>
        <v>0</v>
      </c>
      <c r="AM168" s="97"/>
      <c r="AN168" s="8"/>
      <c r="AO168" s="8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</row>
    <row r="169" spans="1:76" s="3" customFormat="1" ht="15" customHeight="1" thickBot="1">
      <c r="A169" s="94"/>
      <c r="B169" s="95"/>
      <c r="C169" s="95"/>
      <c r="D169" s="95"/>
      <c r="E169" s="60" t="s">
        <v>54</v>
      </c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67">
        <f t="shared" si="13"/>
        <v>0</v>
      </c>
      <c r="AL169" s="66">
        <f>+AK169</f>
        <v>0</v>
      </c>
      <c r="AM169" s="97"/>
      <c r="AN169" s="8"/>
      <c r="AO169" s="8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</row>
    <row r="170" spans="1:76" s="3" customFormat="1" ht="15" customHeight="1" thickBot="1">
      <c r="A170" s="94"/>
      <c r="B170" s="95"/>
      <c r="C170" s="95"/>
      <c r="D170" s="95"/>
      <c r="E170" s="60" t="s">
        <v>55</v>
      </c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68">
        <f t="shared" si="13"/>
        <v>0</v>
      </c>
      <c r="AL170" s="69">
        <f>+AK170</f>
        <v>0</v>
      </c>
      <c r="AM170" s="97"/>
      <c r="AN170" s="8"/>
      <c r="AO170" s="8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</row>
    <row r="171" spans="1:76" s="3" customFormat="1" ht="15" customHeight="1" thickBot="1">
      <c r="A171" s="94"/>
      <c r="B171" s="95"/>
      <c r="C171" s="95"/>
      <c r="D171" s="95"/>
      <c r="E171" s="60" t="s">
        <v>56</v>
      </c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0">
        <f t="shared" si="13"/>
        <v>0</v>
      </c>
      <c r="AL171" s="96">
        <f>+SUM(AK171:AK173)</f>
        <v>0</v>
      </c>
      <c r="AM171" s="97"/>
      <c r="AN171" s="8"/>
      <c r="AO171" s="8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</row>
    <row r="172" spans="1:76" s="3" customFormat="1" ht="15" customHeight="1" thickBot="1">
      <c r="A172" s="94"/>
      <c r="B172" s="95"/>
      <c r="C172" s="95"/>
      <c r="D172" s="95"/>
      <c r="E172" s="60" t="s">
        <v>57</v>
      </c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0">
        <f t="shared" si="13"/>
        <v>0</v>
      </c>
      <c r="AL172" s="96"/>
      <c r="AM172" s="97"/>
      <c r="AN172" s="8"/>
      <c r="AO172" s="8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</row>
    <row r="173" spans="1:76" s="3" customFormat="1" ht="15" customHeight="1" thickBot="1">
      <c r="A173" s="94"/>
      <c r="B173" s="95"/>
      <c r="C173" s="95"/>
      <c r="D173" s="95"/>
      <c r="E173" s="63" t="s">
        <v>94</v>
      </c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0">
        <f t="shared" si="13"/>
        <v>0</v>
      </c>
      <c r="AL173" s="96"/>
      <c r="AM173" s="97"/>
      <c r="AN173" s="8"/>
      <c r="AO173" s="8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</row>
    <row r="174" spans="1:76" s="3" customFormat="1" ht="15" customHeight="1" thickBot="1">
      <c r="A174" s="94" t="s">
        <v>17</v>
      </c>
      <c r="B174" s="95" t="str">
        <f>+GİRİŞ!A16</f>
        <v>MERVE ARIKAN</v>
      </c>
      <c r="C174" s="95">
        <f>+GİRİŞ!B16</f>
        <v>0</v>
      </c>
      <c r="D174" s="95" t="str">
        <f>+GİRİŞ!C16</f>
        <v>Mevlana Ortaokulu</v>
      </c>
      <c r="E174" s="59" t="s">
        <v>47</v>
      </c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64">
        <f>+SUM(F174:AJ174)</f>
        <v>0</v>
      </c>
      <c r="AL174" s="96">
        <f>+SUM(AK174:AK179)</f>
        <v>0</v>
      </c>
      <c r="AM174" s="97">
        <f>+SUM(AK174:AK185)</f>
        <v>0</v>
      </c>
      <c r="AN174" s="8"/>
      <c r="AO174" s="8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</row>
    <row r="175" spans="1:76" s="3" customFormat="1" ht="15" customHeight="1" thickBot="1">
      <c r="A175" s="94"/>
      <c r="B175" s="95"/>
      <c r="C175" s="95"/>
      <c r="D175" s="95"/>
      <c r="E175" s="60" t="s">
        <v>48</v>
      </c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64">
        <f aca="true" t="shared" si="14" ref="AK175:AK185">SUM(F175:AJ175)</f>
        <v>0</v>
      </c>
      <c r="AL175" s="96"/>
      <c r="AM175" s="97"/>
      <c r="AN175" s="8"/>
      <c r="AO175" s="8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</row>
    <row r="176" spans="1:76" s="3" customFormat="1" ht="15" customHeight="1" thickBot="1">
      <c r="A176" s="94"/>
      <c r="B176" s="95"/>
      <c r="C176" s="95"/>
      <c r="D176" s="95"/>
      <c r="E176" s="60" t="s">
        <v>49</v>
      </c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64">
        <f t="shared" si="14"/>
        <v>0</v>
      </c>
      <c r="AL176" s="96"/>
      <c r="AM176" s="97"/>
      <c r="AN176" s="8"/>
      <c r="AO176" s="8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</row>
    <row r="177" spans="1:76" s="3" customFormat="1" ht="15" customHeight="1" thickBot="1">
      <c r="A177" s="94"/>
      <c r="B177" s="95"/>
      <c r="C177" s="95"/>
      <c r="D177" s="95"/>
      <c r="E177" s="61" t="s">
        <v>50</v>
      </c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64">
        <f t="shared" si="14"/>
        <v>0</v>
      </c>
      <c r="AL177" s="96"/>
      <c r="AM177" s="97"/>
      <c r="AN177" s="8"/>
      <c r="AO177" s="8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</row>
    <row r="178" spans="1:76" s="3" customFormat="1" ht="15" customHeight="1" thickBot="1">
      <c r="A178" s="94"/>
      <c r="B178" s="95"/>
      <c r="C178" s="95"/>
      <c r="D178" s="95"/>
      <c r="E178" s="60" t="s">
        <v>51</v>
      </c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64">
        <f t="shared" si="14"/>
        <v>0</v>
      </c>
      <c r="AL178" s="96"/>
      <c r="AM178" s="97"/>
      <c r="AN178" s="8"/>
      <c r="AO178" s="8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</row>
    <row r="179" spans="1:76" s="3" customFormat="1" ht="15" customHeight="1" thickBot="1">
      <c r="A179" s="94"/>
      <c r="B179" s="95"/>
      <c r="C179" s="95"/>
      <c r="D179" s="95"/>
      <c r="E179" s="62" t="s">
        <v>52</v>
      </c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64">
        <f t="shared" si="14"/>
        <v>0</v>
      </c>
      <c r="AL179" s="96"/>
      <c r="AM179" s="97"/>
      <c r="AN179" s="8"/>
      <c r="AO179" s="8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</row>
    <row r="180" spans="1:76" s="3" customFormat="1" ht="15" customHeight="1" thickBot="1">
      <c r="A180" s="94"/>
      <c r="B180" s="95"/>
      <c r="C180" s="95"/>
      <c r="D180" s="95"/>
      <c r="E180" s="60" t="s">
        <v>53</v>
      </c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65">
        <f t="shared" si="14"/>
        <v>0</v>
      </c>
      <c r="AL180" s="66">
        <f>+AK180</f>
        <v>0</v>
      </c>
      <c r="AM180" s="97"/>
      <c r="AN180" s="8"/>
      <c r="AO180" s="8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</row>
    <row r="181" spans="1:76" s="3" customFormat="1" ht="15" customHeight="1" thickBot="1">
      <c r="A181" s="94"/>
      <c r="B181" s="95"/>
      <c r="C181" s="95"/>
      <c r="D181" s="95"/>
      <c r="E181" s="60" t="s">
        <v>54</v>
      </c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67">
        <f t="shared" si="14"/>
        <v>0</v>
      </c>
      <c r="AL181" s="66">
        <f>+AK181</f>
        <v>0</v>
      </c>
      <c r="AM181" s="97"/>
      <c r="AN181" s="8"/>
      <c r="AO181" s="8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</row>
    <row r="182" spans="1:76" s="3" customFormat="1" ht="15" customHeight="1" thickBot="1">
      <c r="A182" s="94"/>
      <c r="B182" s="95"/>
      <c r="C182" s="95"/>
      <c r="D182" s="95"/>
      <c r="E182" s="60" t="s">
        <v>55</v>
      </c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68">
        <f t="shared" si="14"/>
        <v>0</v>
      </c>
      <c r="AL182" s="69">
        <f>+AK182</f>
        <v>0</v>
      </c>
      <c r="AM182" s="97"/>
      <c r="AN182" s="8"/>
      <c r="AO182" s="8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</row>
    <row r="183" spans="1:76" s="3" customFormat="1" ht="15" customHeight="1" thickBot="1">
      <c r="A183" s="94"/>
      <c r="B183" s="95"/>
      <c r="C183" s="95"/>
      <c r="D183" s="95"/>
      <c r="E183" s="60" t="s">
        <v>56</v>
      </c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0">
        <f t="shared" si="14"/>
        <v>0</v>
      </c>
      <c r="AL183" s="96">
        <f>+SUM(AK183:AK185)</f>
        <v>0</v>
      </c>
      <c r="AM183" s="97"/>
      <c r="AN183" s="8"/>
      <c r="AO183" s="8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</row>
    <row r="184" spans="1:76" s="3" customFormat="1" ht="15" customHeight="1" thickBot="1">
      <c r="A184" s="94"/>
      <c r="B184" s="95"/>
      <c r="C184" s="95"/>
      <c r="D184" s="95"/>
      <c r="E184" s="60" t="s">
        <v>57</v>
      </c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0">
        <f t="shared" si="14"/>
        <v>0</v>
      </c>
      <c r="AL184" s="96"/>
      <c r="AM184" s="97"/>
      <c r="AN184" s="8"/>
      <c r="AO184" s="8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</row>
    <row r="185" spans="1:76" s="3" customFormat="1" ht="15" customHeight="1" thickBot="1">
      <c r="A185" s="94"/>
      <c r="B185" s="95"/>
      <c r="C185" s="95"/>
      <c r="D185" s="95"/>
      <c r="E185" s="63" t="s">
        <v>94</v>
      </c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0">
        <f t="shared" si="14"/>
        <v>0</v>
      </c>
      <c r="AL185" s="96"/>
      <c r="AM185" s="97"/>
      <c r="AN185" s="8"/>
      <c r="AO185" s="8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</row>
    <row r="186" spans="1:76" s="3" customFormat="1" ht="15" customHeight="1" thickBot="1">
      <c r="A186" s="94" t="s">
        <v>18</v>
      </c>
      <c r="B186" s="95" t="str">
        <f>+GİRİŞ!A17</f>
        <v>MERVE ARIKAN</v>
      </c>
      <c r="C186" s="95">
        <f>+GİRİŞ!B17</f>
        <v>0</v>
      </c>
      <c r="D186" s="95" t="str">
        <f>+GİRİŞ!C17</f>
        <v>Mevlana Ortaokulu</v>
      </c>
      <c r="E186" s="59" t="s">
        <v>47</v>
      </c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64">
        <f>+SUM(F186:AJ186)</f>
        <v>0</v>
      </c>
      <c r="AL186" s="96">
        <f>+SUM(AK186:AK191)</f>
        <v>0</v>
      </c>
      <c r="AM186" s="97">
        <f>+SUM(AK186:AK197)</f>
        <v>0</v>
      </c>
      <c r="AN186" s="8"/>
      <c r="AO186" s="8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</row>
    <row r="187" spans="1:76" s="3" customFormat="1" ht="15" customHeight="1" thickBot="1">
      <c r="A187" s="94"/>
      <c r="B187" s="95"/>
      <c r="C187" s="95"/>
      <c r="D187" s="95"/>
      <c r="E187" s="60" t="s">
        <v>48</v>
      </c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64">
        <f aca="true" t="shared" si="15" ref="AK187:AK197">SUM(F187:AJ187)</f>
        <v>0</v>
      </c>
      <c r="AL187" s="96"/>
      <c r="AM187" s="97"/>
      <c r="AN187" s="8"/>
      <c r="AO187" s="8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</row>
    <row r="188" spans="1:76" s="3" customFormat="1" ht="15" customHeight="1" thickBot="1">
      <c r="A188" s="94"/>
      <c r="B188" s="95"/>
      <c r="C188" s="95"/>
      <c r="D188" s="95"/>
      <c r="E188" s="60" t="s">
        <v>49</v>
      </c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64">
        <f t="shared" si="15"/>
        <v>0</v>
      </c>
      <c r="AL188" s="96"/>
      <c r="AM188" s="97"/>
      <c r="AN188" s="8"/>
      <c r="AO188" s="8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</row>
    <row r="189" spans="1:76" s="3" customFormat="1" ht="15" customHeight="1" thickBot="1">
      <c r="A189" s="94"/>
      <c r="B189" s="95"/>
      <c r="C189" s="95"/>
      <c r="D189" s="95"/>
      <c r="E189" s="61" t="s">
        <v>50</v>
      </c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64">
        <f t="shared" si="15"/>
        <v>0</v>
      </c>
      <c r="AL189" s="96"/>
      <c r="AM189" s="97"/>
      <c r="AN189" s="8"/>
      <c r="AO189" s="8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</row>
    <row r="190" spans="1:76" s="3" customFormat="1" ht="15" customHeight="1" thickBot="1">
      <c r="A190" s="94"/>
      <c r="B190" s="95"/>
      <c r="C190" s="95"/>
      <c r="D190" s="95"/>
      <c r="E190" s="60" t="s">
        <v>51</v>
      </c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64">
        <f t="shared" si="15"/>
        <v>0</v>
      </c>
      <c r="AL190" s="96"/>
      <c r="AM190" s="97"/>
      <c r="AN190" s="8"/>
      <c r="AO190" s="8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</row>
    <row r="191" spans="1:76" s="3" customFormat="1" ht="15" customHeight="1" thickBot="1">
      <c r="A191" s="94"/>
      <c r="B191" s="95"/>
      <c r="C191" s="95"/>
      <c r="D191" s="95"/>
      <c r="E191" s="62" t="s">
        <v>52</v>
      </c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64">
        <f t="shared" si="15"/>
        <v>0</v>
      </c>
      <c r="AL191" s="96"/>
      <c r="AM191" s="97"/>
      <c r="AN191" s="8"/>
      <c r="AO191" s="8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</row>
    <row r="192" spans="1:76" s="3" customFormat="1" ht="15" customHeight="1" thickBot="1">
      <c r="A192" s="94"/>
      <c r="B192" s="95"/>
      <c r="C192" s="95"/>
      <c r="D192" s="95"/>
      <c r="E192" s="60" t="s">
        <v>53</v>
      </c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65">
        <f t="shared" si="15"/>
        <v>0</v>
      </c>
      <c r="AL192" s="66">
        <f>+AK192</f>
        <v>0</v>
      </c>
      <c r="AM192" s="97"/>
      <c r="AN192" s="8"/>
      <c r="AO192" s="8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</row>
    <row r="193" spans="1:76" s="3" customFormat="1" ht="15" customHeight="1" thickBot="1">
      <c r="A193" s="94"/>
      <c r="B193" s="95"/>
      <c r="C193" s="95"/>
      <c r="D193" s="95"/>
      <c r="E193" s="60" t="s">
        <v>54</v>
      </c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67">
        <f t="shared" si="15"/>
        <v>0</v>
      </c>
      <c r="AL193" s="66">
        <f>+AK193</f>
        <v>0</v>
      </c>
      <c r="AM193" s="97"/>
      <c r="AN193" s="8"/>
      <c r="AO193" s="8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</row>
    <row r="194" spans="1:76" s="3" customFormat="1" ht="15" customHeight="1" thickBot="1">
      <c r="A194" s="94"/>
      <c r="B194" s="95"/>
      <c r="C194" s="95"/>
      <c r="D194" s="95"/>
      <c r="E194" s="60" t="s">
        <v>55</v>
      </c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68">
        <f t="shared" si="15"/>
        <v>0</v>
      </c>
      <c r="AL194" s="69">
        <f>+AK194</f>
        <v>0</v>
      </c>
      <c r="AM194" s="97"/>
      <c r="AN194" s="8"/>
      <c r="AO194" s="8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</row>
    <row r="195" spans="1:76" s="3" customFormat="1" ht="15" customHeight="1" thickBot="1">
      <c r="A195" s="94"/>
      <c r="B195" s="95"/>
      <c r="C195" s="95"/>
      <c r="D195" s="95"/>
      <c r="E195" s="60" t="s">
        <v>56</v>
      </c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0">
        <f t="shared" si="15"/>
        <v>0</v>
      </c>
      <c r="AL195" s="96">
        <f>+SUM(AK195:AK197)</f>
        <v>0</v>
      </c>
      <c r="AM195" s="97"/>
      <c r="AN195" s="8"/>
      <c r="AO195" s="8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</row>
    <row r="196" spans="1:76" s="3" customFormat="1" ht="15" customHeight="1" thickBot="1">
      <c r="A196" s="94"/>
      <c r="B196" s="95"/>
      <c r="C196" s="95"/>
      <c r="D196" s="95"/>
      <c r="E196" s="60" t="s">
        <v>57</v>
      </c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0">
        <f t="shared" si="15"/>
        <v>0</v>
      </c>
      <c r="AL196" s="96"/>
      <c r="AM196" s="97"/>
      <c r="AN196" s="8"/>
      <c r="AO196" s="8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</row>
    <row r="197" spans="1:76" s="3" customFormat="1" ht="15" customHeight="1" thickBot="1">
      <c r="A197" s="94"/>
      <c r="B197" s="95"/>
      <c r="C197" s="95"/>
      <c r="D197" s="95"/>
      <c r="E197" s="63" t="s">
        <v>94</v>
      </c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0">
        <f t="shared" si="15"/>
        <v>0</v>
      </c>
      <c r="AL197" s="96"/>
      <c r="AM197" s="97"/>
      <c r="AN197" s="8"/>
      <c r="AO197" s="8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</row>
    <row r="198" spans="1:76" s="3" customFormat="1" ht="15" customHeight="1" thickBot="1">
      <c r="A198" s="94" t="s">
        <v>19</v>
      </c>
      <c r="B198" s="95" t="str">
        <f>+GİRİŞ!A18</f>
        <v>MERVE ARIKAN</v>
      </c>
      <c r="C198" s="95">
        <f>+GİRİŞ!B18</f>
        <v>0</v>
      </c>
      <c r="D198" s="95" t="str">
        <f>+GİRİŞ!C18</f>
        <v>Mevlana Ortaokulu</v>
      </c>
      <c r="E198" s="59" t="s">
        <v>47</v>
      </c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64">
        <f>+SUM(F198:AJ198)</f>
        <v>0</v>
      </c>
      <c r="AL198" s="96">
        <f>+SUM(AK198:AK203)</f>
        <v>0</v>
      </c>
      <c r="AM198" s="97">
        <f>+SUM(AK198:AK209)</f>
        <v>0</v>
      </c>
      <c r="AN198" s="8"/>
      <c r="AO198" s="8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</row>
    <row r="199" spans="1:76" s="3" customFormat="1" ht="15" customHeight="1" thickBot="1">
      <c r="A199" s="94"/>
      <c r="B199" s="95"/>
      <c r="C199" s="95"/>
      <c r="D199" s="95"/>
      <c r="E199" s="60" t="s">
        <v>48</v>
      </c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64">
        <f aca="true" t="shared" si="16" ref="AK199:AK209">SUM(F199:AJ199)</f>
        <v>0</v>
      </c>
      <c r="AL199" s="96"/>
      <c r="AM199" s="97"/>
      <c r="AN199" s="8"/>
      <c r="AO199" s="8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</row>
    <row r="200" spans="1:76" s="3" customFormat="1" ht="15" customHeight="1" thickBot="1">
      <c r="A200" s="94"/>
      <c r="B200" s="95"/>
      <c r="C200" s="95"/>
      <c r="D200" s="95"/>
      <c r="E200" s="60" t="s">
        <v>49</v>
      </c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64">
        <f t="shared" si="16"/>
        <v>0</v>
      </c>
      <c r="AL200" s="96"/>
      <c r="AM200" s="97"/>
      <c r="AN200" s="8"/>
      <c r="AO200" s="8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</row>
    <row r="201" spans="1:76" s="3" customFormat="1" ht="15" customHeight="1" thickBot="1">
      <c r="A201" s="94"/>
      <c r="B201" s="95"/>
      <c r="C201" s="95"/>
      <c r="D201" s="95"/>
      <c r="E201" s="61" t="s">
        <v>50</v>
      </c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64">
        <f t="shared" si="16"/>
        <v>0</v>
      </c>
      <c r="AL201" s="96"/>
      <c r="AM201" s="97"/>
      <c r="AN201" s="8"/>
      <c r="AO201" s="8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</row>
    <row r="202" spans="1:76" s="3" customFormat="1" ht="15" customHeight="1" thickBot="1">
      <c r="A202" s="94"/>
      <c r="B202" s="95"/>
      <c r="C202" s="95"/>
      <c r="D202" s="95"/>
      <c r="E202" s="60" t="s">
        <v>51</v>
      </c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64">
        <f t="shared" si="16"/>
        <v>0</v>
      </c>
      <c r="AL202" s="96"/>
      <c r="AM202" s="97"/>
      <c r="AN202" s="8"/>
      <c r="AO202" s="8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</row>
    <row r="203" spans="1:76" s="3" customFormat="1" ht="15" customHeight="1" thickBot="1">
      <c r="A203" s="94"/>
      <c r="B203" s="95"/>
      <c r="C203" s="95"/>
      <c r="D203" s="95"/>
      <c r="E203" s="62" t="s">
        <v>52</v>
      </c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64">
        <f t="shared" si="16"/>
        <v>0</v>
      </c>
      <c r="AL203" s="96"/>
      <c r="AM203" s="97"/>
      <c r="AN203" s="8"/>
      <c r="AO203" s="8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</row>
    <row r="204" spans="1:76" s="3" customFormat="1" ht="15" customHeight="1" thickBot="1">
      <c r="A204" s="94"/>
      <c r="B204" s="95"/>
      <c r="C204" s="95"/>
      <c r="D204" s="95"/>
      <c r="E204" s="60" t="s">
        <v>53</v>
      </c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65">
        <f t="shared" si="16"/>
        <v>0</v>
      </c>
      <c r="AL204" s="66">
        <f>+AK204</f>
        <v>0</v>
      </c>
      <c r="AM204" s="97"/>
      <c r="AN204" s="8"/>
      <c r="AO204" s="8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</row>
    <row r="205" spans="1:76" s="3" customFormat="1" ht="15" customHeight="1" thickBot="1">
      <c r="A205" s="94"/>
      <c r="B205" s="95"/>
      <c r="C205" s="95"/>
      <c r="D205" s="95"/>
      <c r="E205" s="60" t="s">
        <v>54</v>
      </c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67">
        <f t="shared" si="16"/>
        <v>0</v>
      </c>
      <c r="AL205" s="66">
        <f>+AK205</f>
        <v>0</v>
      </c>
      <c r="AM205" s="97"/>
      <c r="AN205" s="8"/>
      <c r="AO205" s="8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</row>
    <row r="206" spans="1:76" s="3" customFormat="1" ht="15" customHeight="1" thickBot="1">
      <c r="A206" s="94"/>
      <c r="B206" s="95"/>
      <c r="C206" s="95"/>
      <c r="D206" s="95"/>
      <c r="E206" s="60" t="s">
        <v>55</v>
      </c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68">
        <f t="shared" si="16"/>
        <v>0</v>
      </c>
      <c r="AL206" s="69">
        <f>+AK206</f>
        <v>0</v>
      </c>
      <c r="AM206" s="97"/>
      <c r="AN206" s="8"/>
      <c r="AO206" s="8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</row>
    <row r="207" spans="1:76" s="3" customFormat="1" ht="15" customHeight="1" thickBot="1">
      <c r="A207" s="94"/>
      <c r="B207" s="95"/>
      <c r="C207" s="95"/>
      <c r="D207" s="95"/>
      <c r="E207" s="60" t="s">
        <v>56</v>
      </c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0">
        <f t="shared" si="16"/>
        <v>0</v>
      </c>
      <c r="AL207" s="96">
        <f>+SUM(AK207:AK209)</f>
        <v>0</v>
      </c>
      <c r="AM207" s="97"/>
      <c r="AN207" s="8"/>
      <c r="AO207" s="8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</row>
    <row r="208" spans="1:76" s="3" customFormat="1" ht="15" customHeight="1" thickBot="1">
      <c r="A208" s="94"/>
      <c r="B208" s="95"/>
      <c r="C208" s="95"/>
      <c r="D208" s="95"/>
      <c r="E208" s="60" t="s">
        <v>57</v>
      </c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0">
        <f t="shared" si="16"/>
        <v>0</v>
      </c>
      <c r="AL208" s="96"/>
      <c r="AM208" s="97"/>
      <c r="AN208" s="8"/>
      <c r="AO208" s="8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</row>
    <row r="209" spans="1:76" s="3" customFormat="1" ht="15" customHeight="1" thickBot="1">
      <c r="A209" s="94"/>
      <c r="B209" s="95"/>
      <c r="C209" s="95"/>
      <c r="D209" s="95"/>
      <c r="E209" s="63" t="s">
        <v>94</v>
      </c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0">
        <f t="shared" si="16"/>
        <v>0</v>
      </c>
      <c r="AL209" s="96"/>
      <c r="AM209" s="97"/>
      <c r="AN209" s="8"/>
      <c r="AO209" s="8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</row>
    <row r="210" spans="1:76" s="3" customFormat="1" ht="15" customHeight="1" thickBot="1">
      <c r="A210" s="94" t="s">
        <v>20</v>
      </c>
      <c r="B210" s="95" t="str">
        <f>+GİRİŞ!A19</f>
        <v>MERVE ARIKAN</v>
      </c>
      <c r="C210" s="95">
        <f>+GİRİŞ!B19</f>
        <v>0</v>
      </c>
      <c r="D210" s="95" t="str">
        <f>+GİRİŞ!C19</f>
        <v>Mevlana Ortaokulu</v>
      </c>
      <c r="E210" s="59" t="s">
        <v>47</v>
      </c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64">
        <f>+SUM(F210:AJ210)</f>
        <v>0</v>
      </c>
      <c r="AL210" s="96">
        <f>+SUM(AK210:AK215)</f>
        <v>0</v>
      </c>
      <c r="AM210" s="97">
        <f>+SUM(AK210:AK221)</f>
        <v>0</v>
      </c>
      <c r="AN210" s="8"/>
      <c r="AO210" s="8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</row>
    <row r="211" spans="1:76" s="3" customFormat="1" ht="15" customHeight="1" thickBot="1">
      <c r="A211" s="94"/>
      <c r="B211" s="95"/>
      <c r="C211" s="95"/>
      <c r="D211" s="95"/>
      <c r="E211" s="60" t="s">
        <v>48</v>
      </c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64">
        <f aca="true" t="shared" si="17" ref="AK211:AK221">SUM(F211:AJ211)</f>
        <v>0</v>
      </c>
      <c r="AL211" s="96"/>
      <c r="AM211" s="97"/>
      <c r="AN211" s="8"/>
      <c r="AO211" s="8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</row>
    <row r="212" spans="1:76" s="3" customFormat="1" ht="15" customHeight="1" thickBot="1">
      <c r="A212" s="94"/>
      <c r="B212" s="95"/>
      <c r="C212" s="95"/>
      <c r="D212" s="95"/>
      <c r="E212" s="60" t="s">
        <v>49</v>
      </c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64">
        <f t="shared" si="17"/>
        <v>0</v>
      </c>
      <c r="AL212" s="96"/>
      <c r="AM212" s="97"/>
      <c r="AN212" s="8"/>
      <c r="AO212" s="8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</row>
    <row r="213" spans="1:76" s="3" customFormat="1" ht="15" customHeight="1" thickBot="1">
      <c r="A213" s="94"/>
      <c r="B213" s="95"/>
      <c r="C213" s="95"/>
      <c r="D213" s="95"/>
      <c r="E213" s="61" t="s">
        <v>50</v>
      </c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64">
        <f t="shared" si="17"/>
        <v>0</v>
      </c>
      <c r="AL213" s="96"/>
      <c r="AM213" s="97"/>
      <c r="AN213" s="8"/>
      <c r="AO213" s="8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</row>
    <row r="214" spans="1:76" s="3" customFormat="1" ht="15" customHeight="1" thickBot="1">
      <c r="A214" s="94"/>
      <c r="B214" s="95"/>
      <c r="C214" s="95"/>
      <c r="D214" s="95"/>
      <c r="E214" s="60" t="s">
        <v>51</v>
      </c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64">
        <f t="shared" si="17"/>
        <v>0</v>
      </c>
      <c r="AL214" s="96"/>
      <c r="AM214" s="97"/>
      <c r="AN214" s="8"/>
      <c r="AO214" s="8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</row>
    <row r="215" spans="1:76" s="3" customFormat="1" ht="15" customHeight="1" thickBot="1">
      <c r="A215" s="94"/>
      <c r="B215" s="95"/>
      <c r="C215" s="95"/>
      <c r="D215" s="95"/>
      <c r="E215" s="62" t="s">
        <v>52</v>
      </c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64">
        <f t="shared" si="17"/>
        <v>0</v>
      </c>
      <c r="AL215" s="96"/>
      <c r="AM215" s="97"/>
      <c r="AN215" s="8"/>
      <c r="AO215" s="8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</row>
    <row r="216" spans="1:76" s="3" customFormat="1" ht="15" customHeight="1" thickBot="1">
      <c r="A216" s="94"/>
      <c r="B216" s="95"/>
      <c r="C216" s="95"/>
      <c r="D216" s="95"/>
      <c r="E216" s="60" t="s">
        <v>53</v>
      </c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65">
        <f t="shared" si="17"/>
        <v>0</v>
      </c>
      <c r="AL216" s="66">
        <f>+AK216</f>
        <v>0</v>
      </c>
      <c r="AM216" s="97"/>
      <c r="AN216" s="8"/>
      <c r="AO216" s="8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</row>
    <row r="217" spans="1:76" s="3" customFormat="1" ht="15" customHeight="1" thickBot="1">
      <c r="A217" s="94"/>
      <c r="B217" s="95"/>
      <c r="C217" s="95"/>
      <c r="D217" s="95"/>
      <c r="E217" s="60" t="s">
        <v>54</v>
      </c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67">
        <f t="shared" si="17"/>
        <v>0</v>
      </c>
      <c r="AL217" s="66">
        <f>+AK217</f>
        <v>0</v>
      </c>
      <c r="AM217" s="97"/>
      <c r="AN217" s="8"/>
      <c r="AO217" s="8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</row>
    <row r="218" spans="1:76" s="3" customFormat="1" ht="15" customHeight="1" thickBot="1">
      <c r="A218" s="94"/>
      <c r="B218" s="95"/>
      <c r="C218" s="95"/>
      <c r="D218" s="95"/>
      <c r="E218" s="60" t="s">
        <v>55</v>
      </c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68">
        <f t="shared" si="17"/>
        <v>0</v>
      </c>
      <c r="AL218" s="69">
        <f>+AK218</f>
        <v>0</v>
      </c>
      <c r="AM218" s="97"/>
      <c r="AN218" s="8"/>
      <c r="AO218" s="8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</row>
    <row r="219" spans="1:76" s="3" customFormat="1" ht="15" customHeight="1" thickBot="1">
      <c r="A219" s="94"/>
      <c r="B219" s="95"/>
      <c r="C219" s="95"/>
      <c r="D219" s="95"/>
      <c r="E219" s="60" t="s">
        <v>56</v>
      </c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0">
        <f t="shared" si="17"/>
        <v>0</v>
      </c>
      <c r="AL219" s="96">
        <f>+SUM(AK219:AK221)</f>
        <v>0</v>
      </c>
      <c r="AM219" s="97"/>
      <c r="AN219" s="8"/>
      <c r="AO219" s="8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</row>
    <row r="220" spans="1:76" s="3" customFormat="1" ht="15" customHeight="1" thickBot="1">
      <c r="A220" s="94"/>
      <c r="B220" s="95"/>
      <c r="C220" s="95"/>
      <c r="D220" s="95"/>
      <c r="E220" s="60" t="s">
        <v>57</v>
      </c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0">
        <f t="shared" si="17"/>
        <v>0</v>
      </c>
      <c r="AL220" s="96"/>
      <c r="AM220" s="97"/>
      <c r="AN220" s="8"/>
      <c r="AO220" s="8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</row>
    <row r="221" spans="1:76" s="3" customFormat="1" ht="15" customHeight="1" thickBot="1">
      <c r="A221" s="94"/>
      <c r="B221" s="95"/>
      <c r="C221" s="95"/>
      <c r="D221" s="95"/>
      <c r="E221" s="63" t="s">
        <v>94</v>
      </c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0">
        <f t="shared" si="17"/>
        <v>0</v>
      </c>
      <c r="AL221" s="96"/>
      <c r="AM221" s="97"/>
      <c r="AN221" s="8"/>
      <c r="AO221" s="8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</row>
    <row r="222" spans="1:76" s="3" customFormat="1" ht="15" customHeight="1" thickBot="1">
      <c r="A222" s="94" t="s">
        <v>21</v>
      </c>
      <c r="B222" s="95" t="str">
        <f>+GİRİŞ!A20</f>
        <v>MERVE ARIKAN</v>
      </c>
      <c r="C222" s="95">
        <f>+GİRİŞ!B20</f>
        <v>0</v>
      </c>
      <c r="D222" s="95" t="str">
        <f>+GİRİŞ!C20</f>
        <v>Mevlana Ortaokulu</v>
      </c>
      <c r="E222" s="59" t="s">
        <v>47</v>
      </c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64">
        <f>+SUM(F222:AJ222)</f>
        <v>0</v>
      </c>
      <c r="AL222" s="96">
        <f>+SUM(AK222:AK227)</f>
        <v>0</v>
      </c>
      <c r="AM222" s="97">
        <f>+SUM(AK222:AK233)</f>
        <v>0</v>
      </c>
      <c r="AN222" s="8"/>
      <c r="AO222" s="8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</row>
    <row r="223" spans="1:76" s="3" customFormat="1" ht="15" customHeight="1" thickBot="1">
      <c r="A223" s="94"/>
      <c r="B223" s="95"/>
      <c r="C223" s="95"/>
      <c r="D223" s="95"/>
      <c r="E223" s="60" t="s">
        <v>48</v>
      </c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64">
        <f aca="true" t="shared" si="18" ref="AK223:AK233">SUM(F223:AJ223)</f>
        <v>0</v>
      </c>
      <c r="AL223" s="96"/>
      <c r="AM223" s="97"/>
      <c r="AN223" s="8"/>
      <c r="AO223" s="8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6" s="3" customFormat="1" ht="15" customHeight="1" thickBot="1">
      <c r="A224" s="94"/>
      <c r="B224" s="95"/>
      <c r="C224" s="95"/>
      <c r="D224" s="95"/>
      <c r="E224" s="60" t="s">
        <v>49</v>
      </c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64">
        <f t="shared" si="18"/>
        <v>0</v>
      </c>
      <c r="AL224" s="96"/>
      <c r="AM224" s="97"/>
      <c r="AN224" s="8"/>
      <c r="AO224" s="8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s="3" customFormat="1" ht="15" customHeight="1" thickBot="1">
      <c r="A225" s="94"/>
      <c r="B225" s="95"/>
      <c r="C225" s="95"/>
      <c r="D225" s="95"/>
      <c r="E225" s="61" t="s">
        <v>50</v>
      </c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64">
        <f t="shared" si="18"/>
        <v>0</v>
      </c>
      <c r="AL225" s="96"/>
      <c r="AM225" s="97"/>
      <c r="AN225" s="8"/>
      <c r="AO225" s="8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s="3" customFormat="1" ht="15" customHeight="1" thickBot="1">
      <c r="A226" s="94"/>
      <c r="B226" s="95"/>
      <c r="C226" s="95"/>
      <c r="D226" s="95"/>
      <c r="E226" s="60" t="s">
        <v>51</v>
      </c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64">
        <f t="shared" si="18"/>
        <v>0</v>
      </c>
      <c r="AL226" s="96"/>
      <c r="AM226" s="97"/>
      <c r="AN226" s="8"/>
      <c r="AO226" s="8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s="3" customFormat="1" ht="15" customHeight="1" thickBot="1">
      <c r="A227" s="94"/>
      <c r="B227" s="95"/>
      <c r="C227" s="95"/>
      <c r="D227" s="95"/>
      <c r="E227" s="62" t="s">
        <v>52</v>
      </c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64">
        <f t="shared" si="18"/>
        <v>0</v>
      </c>
      <c r="AL227" s="96"/>
      <c r="AM227" s="97"/>
      <c r="AN227" s="8"/>
      <c r="AO227" s="8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s="3" customFormat="1" ht="15" customHeight="1" thickBot="1">
      <c r="A228" s="94"/>
      <c r="B228" s="95"/>
      <c r="C228" s="95"/>
      <c r="D228" s="95"/>
      <c r="E228" s="60" t="s">
        <v>53</v>
      </c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65">
        <f t="shared" si="18"/>
        <v>0</v>
      </c>
      <c r="AL228" s="66">
        <f>+AK228</f>
        <v>0</v>
      </c>
      <c r="AM228" s="97"/>
      <c r="AN228" s="8"/>
      <c r="AO228" s="8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s="3" customFormat="1" ht="15" customHeight="1" thickBot="1">
      <c r="A229" s="94"/>
      <c r="B229" s="95"/>
      <c r="C229" s="95"/>
      <c r="D229" s="95"/>
      <c r="E229" s="60" t="s">
        <v>54</v>
      </c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67">
        <f t="shared" si="18"/>
        <v>0</v>
      </c>
      <c r="AL229" s="66">
        <f>+AK229</f>
        <v>0</v>
      </c>
      <c r="AM229" s="97"/>
      <c r="AN229" s="8"/>
      <c r="AO229" s="8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s="3" customFormat="1" ht="15" customHeight="1" thickBot="1">
      <c r="A230" s="94"/>
      <c r="B230" s="95"/>
      <c r="C230" s="95"/>
      <c r="D230" s="95"/>
      <c r="E230" s="60" t="s">
        <v>55</v>
      </c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68">
        <f t="shared" si="18"/>
        <v>0</v>
      </c>
      <c r="AL230" s="69">
        <f>+AK230</f>
        <v>0</v>
      </c>
      <c r="AM230" s="97"/>
      <c r="AN230" s="8"/>
      <c r="AO230" s="8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</row>
    <row r="231" spans="1:76" s="3" customFormat="1" ht="15" customHeight="1" thickBot="1">
      <c r="A231" s="94"/>
      <c r="B231" s="95"/>
      <c r="C231" s="95"/>
      <c r="D231" s="95"/>
      <c r="E231" s="60" t="s">
        <v>56</v>
      </c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0">
        <f t="shared" si="18"/>
        <v>0</v>
      </c>
      <c r="AL231" s="96">
        <f>+SUM(AK231:AK233)</f>
        <v>0</v>
      </c>
      <c r="AM231" s="97"/>
      <c r="AN231" s="8"/>
      <c r="AO231" s="8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</row>
    <row r="232" spans="1:76" s="3" customFormat="1" ht="15" customHeight="1" thickBot="1">
      <c r="A232" s="94"/>
      <c r="B232" s="95"/>
      <c r="C232" s="95"/>
      <c r="D232" s="95"/>
      <c r="E232" s="60" t="s">
        <v>57</v>
      </c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0">
        <f t="shared" si="18"/>
        <v>0</v>
      </c>
      <c r="AL232" s="96"/>
      <c r="AM232" s="97"/>
      <c r="AN232" s="8"/>
      <c r="AO232" s="8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</row>
    <row r="233" spans="1:76" s="3" customFormat="1" ht="15" customHeight="1" thickBot="1">
      <c r="A233" s="94"/>
      <c r="B233" s="95"/>
      <c r="C233" s="95"/>
      <c r="D233" s="95"/>
      <c r="E233" s="63" t="s">
        <v>94</v>
      </c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0">
        <f t="shared" si="18"/>
        <v>0</v>
      </c>
      <c r="AL233" s="96"/>
      <c r="AM233" s="97"/>
      <c r="AN233" s="8"/>
      <c r="AO233" s="8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</row>
    <row r="234" spans="1:76" s="3" customFormat="1" ht="15" customHeight="1" thickBot="1">
      <c r="A234" s="94" t="s">
        <v>22</v>
      </c>
      <c r="B234" s="95" t="str">
        <f>+GİRİŞ!A21</f>
        <v>ÖZLEM ÖZDEMİR</v>
      </c>
      <c r="C234" s="95">
        <f>+GİRİŞ!B21</f>
        <v>0</v>
      </c>
      <c r="D234" s="95" t="str">
        <f>+GİRİŞ!C21</f>
        <v>Mevlana Ortaokulu</v>
      </c>
      <c r="E234" s="59" t="s">
        <v>47</v>
      </c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64">
        <f>+SUM(F234:AJ234)</f>
        <v>0</v>
      </c>
      <c r="AL234" s="96">
        <f>+SUM(AK234:AK239)</f>
        <v>0</v>
      </c>
      <c r="AM234" s="97">
        <f>+SUM(AK234:AK245)</f>
        <v>0</v>
      </c>
      <c r="AN234" s="8"/>
      <c r="AO234" s="8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</row>
    <row r="235" spans="1:76" s="3" customFormat="1" ht="15" customHeight="1" thickBot="1">
      <c r="A235" s="94"/>
      <c r="B235" s="95"/>
      <c r="C235" s="95"/>
      <c r="D235" s="95"/>
      <c r="E235" s="60" t="s">
        <v>48</v>
      </c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64">
        <f aca="true" t="shared" si="19" ref="AK235:AK245">SUM(F235:AJ235)</f>
        <v>0</v>
      </c>
      <c r="AL235" s="96"/>
      <c r="AM235" s="97"/>
      <c r="AN235" s="8"/>
      <c r="AO235" s="8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</row>
    <row r="236" spans="1:76" s="3" customFormat="1" ht="15" customHeight="1" thickBot="1">
      <c r="A236" s="94"/>
      <c r="B236" s="95"/>
      <c r="C236" s="95"/>
      <c r="D236" s="95"/>
      <c r="E236" s="60" t="s">
        <v>49</v>
      </c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64">
        <f t="shared" si="19"/>
        <v>0</v>
      </c>
      <c r="AL236" s="96"/>
      <c r="AM236" s="97"/>
      <c r="AN236" s="8"/>
      <c r="AO236" s="8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</row>
    <row r="237" spans="1:76" s="3" customFormat="1" ht="15" customHeight="1" thickBot="1">
      <c r="A237" s="94"/>
      <c r="B237" s="95"/>
      <c r="C237" s="95"/>
      <c r="D237" s="95"/>
      <c r="E237" s="61" t="s">
        <v>50</v>
      </c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64">
        <f t="shared" si="19"/>
        <v>0</v>
      </c>
      <c r="AL237" s="96"/>
      <c r="AM237" s="97"/>
      <c r="AN237" s="8"/>
      <c r="AO237" s="8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</row>
    <row r="238" spans="1:76" s="3" customFormat="1" ht="15" customHeight="1" thickBot="1">
      <c r="A238" s="94"/>
      <c r="B238" s="95"/>
      <c r="C238" s="95"/>
      <c r="D238" s="95"/>
      <c r="E238" s="60" t="s">
        <v>51</v>
      </c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64">
        <f t="shared" si="19"/>
        <v>0</v>
      </c>
      <c r="AL238" s="96"/>
      <c r="AM238" s="97"/>
      <c r="AN238" s="8"/>
      <c r="AO238" s="8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</row>
    <row r="239" spans="1:76" s="3" customFormat="1" ht="15" customHeight="1" thickBot="1">
      <c r="A239" s="94"/>
      <c r="B239" s="95"/>
      <c r="C239" s="95"/>
      <c r="D239" s="95"/>
      <c r="E239" s="62" t="s">
        <v>52</v>
      </c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64">
        <f t="shared" si="19"/>
        <v>0</v>
      </c>
      <c r="AL239" s="96"/>
      <c r="AM239" s="97"/>
      <c r="AN239" s="8"/>
      <c r="AO239" s="8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</row>
    <row r="240" spans="1:76" s="3" customFormat="1" ht="15" customHeight="1" thickBot="1">
      <c r="A240" s="94"/>
      <c r="B240" s="95"/>
      <c r="C240" s="95"/>
      <c r="D240" s="95"/>
      <c r="E240" s="60" t="s">
        <v>53</v>
      </c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65">
        <f t="shared" si="19"/>
        <v>0</v>
      </c>
      <c r="AL240" s="66">
        <f>+AK240</f>
        <v>0</v>
      </c>
      <c r="AM240" s="97"/>
      <c r="AN240" s="8"/>
      <c r="AO240" s="8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</row>
    <row r="241" spans="1:76" s="3" customFormat="1" ht="15" customHeight="1" thickBot="1">
      <c r="A241" s="94"/>
      <c r="B241" s="95"/>
      <c r="C241" s="95"/>
      <c r="D241" s="95"/>
      <c r="E241" s="60" t="s">
        <v>54</v>
      </c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67">
        <f t="shared" si="19"/>
        <v>0</v>
      </c>
      <c r="AL241" s="66">
        <f>+AK241</f>
        <v>0</v>
      </c>
      <c r="AM241" s="97"/>
      <c r="AN241" s="8"/>
      <c r="AO241" s="8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</row>
    <row r="242" spans="1:76" s="3" customFormat="1" ht="15" customHeight="1" thickBot="1">
      <c r="A242" s="94"/>
      <c r="B242" s="95"/>
      <c r="C242" s="95"/>
      <c r="D242" s="95"/>
      <c r="E242" s="60" t="s">
        <v>55</v>
      </c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68">
        <f t="shared" si="19"/>
        <v>0</v>
      </c>
      <c r="AL242" s="69">
        <f>+AK242</f>
        <v>0</v>
      </c>
      <c r="AM242" s="97"/>
      <c r="AN242" s="8"/>
      <c r="AO242" s="8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</row>
    <row r="243" spans="1:76" s="3" customFormat="1" ht="15" customHeight="1" thickBot="1">
      <c r="A243" s="94"/>
      <c r="B243" s="95"/>
      <c r="C243" s="95"/>
      <c r="D243" s="95"/>
      <c r="E243" s="60" t="s">
        <v>56</v>
      </c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0">
        <f t="shared" si="19"/>
        <v>0</v>
      </c>
      <c r="AL243" s="96">
        <f>+SUM(AK243:AK245)</f>
        <v>0</v>
      </c>
      <c r="AM243" s="97"/>
      <c r="AN243" s="8"/>
      <c r="AO243" s="8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</row>
    <row r="244" spans="1:76" s="3" customFormat="1" ht="15" customHeight="1" thickBot="1">
      <c r="A244" s="94"/>
      <c r="B244" s="95"/>
      <c r="C244" s="95"/>
      <c r="D244" s="95"/>
      <c r="E244" s="60" t="s">
        <v>57</v>
      </c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0">
        <f t="shared" si="19"/>
        <v>0</v>
      </c>
      <c r="AL244" s="96"/>
      <c r="AM244" s="97"/>
      <c r="AN244" s="8"/>
      <c r="AO244" s="8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</row>
    <row r="245" spans="1:76" s="3" customFormat="1" ht="15" customHeight="1" thickBot="1">
      <c r="A245" s="94"/>
      <c r="B245" s="95"/>
      <c r="C245" s="95"/>
      <c r="D245" s="95"/>
      <c r="E245" s="63" t="s">
        <v>94</v>
      </c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0">
        <f t="shared" si="19"/>
        <v>0</v>
      </c>
      <c r="AL245" s="96"/>
      <c r="AM245" s="97"/>
      <c r="AN245" s="8"/>
      <c r="AO245" s="8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</row>
    <row r="246" spans="1:76" s="3" customFormat="1" ht="15" customHeight="1" thickBot="1">
      <c r="A246" s="94" t="s">
        <v>23</v>
      </c>
      <c r="B246" s="95" t="str">
        <f>+GİRİŞ!A22</f>
        <v>ÖZLEM ÖZDEMİR</v>
      </c>
      <c r="C246" s="95">
        <f>+GİRİŞ!B22</f>
        <v>0</v>
      </c>
      <c r="D246" s="95" t="str">
        <f>+GİRİŞ!C22</f>
        <v>Mevlana Ortaokulu</v>
      </c>
      <c r="E246" s="59" t="s">
        <v>47</v>
      </c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64">
        <f>+SUM(F246:AJ246)</f>
        <v>0</v>
      </c>
      <c r="AL246" s="96">
        <f>+SUM(AK246:AK251)</f>
        <v>0</v>
      </c>
      <c r="AM246" s="97">
        <f>+SUM(AK246:AK257)</f>
        <v>0</v>
      </c>
      <c r="AN246" s="8"/>
      <c r="AO246" s="8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</row>
    <row r="247" spans="1:76" s="3" customFormat="1" ht="15" customHeight="1" thickBot="1">
      <c r="A247" s="94"/>
      <c r="B247" s="95"/>
      <c r="C247" s="95"/>
      <c r="D247" s="95"/>
      <c r="E247" s="60" t="s">
        <v>48</v>
      </c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64">
        <f aca="true" t="shared" si="20" ref="AK247:AK257">SUM(F247:AJ247)</f>
        <v>0</v>
      </c>
      <c r="AL247" s="96"/>
      <c r="AM247" s="97"/>
      <c r="AN247" s="8"/>
      <c r="AO247" s="8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</row>
    <row r="248" spans="1:76" s="3" customFormat="1" ht="15" customHeight="1" thickBot="1">
      <c r="A248" s="94"/>
      <c r="B248" s="95"/>
      <c r="C248" s="95"/>
      <c r="D248" s="95"/>
      <c r="E248" s="60" t="s">
        <v>49</v>
      </c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64">
        <f t="shared" si="20"/>
        <v>0</v>
      </c>
      <c r="AL248" s="96"/>
      <c r="AM248" s="97"/>
      <c r="AN248" s="8"/>
      <c r="AO248" s="8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</row>
    <row r="249" spans="1:76" s="3" customFormat="1" ht="15" customHeight="1" thickBot="1">
      <c r="A249" s="94"/>
      <c r="B249" s="95"/>
      <c r="C249" s="95"/>
      <c r="D249" s="95"/>
      <c r="E249" s="61" t="s">
        <v>50</v>
      </c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64">
        <f t="shared" si="20"/>
        <v>0</v>
      </c>
      <c r="AL249" s="96"/>
      <c r="AM249" s="97"/>
      <c r="AN249" s="8"/>
      <c r="AO249" s="8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</row>
    <row r="250" spans="1:76" s="3" customFormat="1" ht="15" customHeight="1" thickBot="1">
      <c r="A250" s="94"/>
      <c r="B250" s="95"/>
      <c r="C250" s="95"/>
      <c r="D250" s="95"/>
      <c r="E250" s="60" t="s">
        <v>51</v>
      </c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64">
        <f t="shared" si="20"/>
        <v>0</v>
      </c>
      <c r="AL250" s="96"/>
      <c r="AM250" s="97"/>
      <c r="AN250" s="8"/>
      <c r="AO250" s="8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</row>
    <row r="251" spans="1:76" s="3" customFormat="1" ht="15" customHeight="1" thickBot="1">
      <c r="A251" s="94"/>
      <c r="B251" s="95"/>
      <c r="C251" s="95"/>
      <c r="D251" s="95"/>
      <c r="E251" s="62" t="s">
        <v>52</v>
      </c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64">
        <f t="shared" si="20"/>
        <v>0</v>
      </c>
      <c r="AL251" s="96"/>
      <c r="AM251" s="97"/>
      <c r="AN251" s="8"/>
      <c r="AO251" s="8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</row>
    <row r="252" spans="1:76" s="3" customFormat="1" ht="15" customHeight="1" thickBot="1">
      <c r="A252" s="94"/>
      <c r="B252" s="95"/>
      <c r="C252" s="95"/>
      <c r="D252" s="95"/>
      <c r="E252" s="60" t="s">
        <v>53</v>
      </c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65">
        <f t="shared" si="20"/>
        <v>0</v>
      </c>
      <c r="AL252" s="66">
        <f>+AK252</f>
        <v>0</v>
      </c>
      <c r="AM252" s="97"/>
      <c r="AN252" s="8"/>
      <c r="AO252" s="8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</row>
    <row r="253" spans="1:76" s="3" customFormat="1" ht="15" customHeight="1" thickBot="1">
      <c r="A253" s="94"/>
      <c r="B253" s="95"/>
      <c r="C253" s="95"/>
      <c r="D253" s="95"/>
      <c r="E253" s="60" t="s">
        <v>54</v>
      </c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67">
        <f t="shared" si="20"/>
        <v>0</v>
      </c>
      <c r="AL253" s="66">
        <f>+AK253</f>
        <v>0</v>
      </c>
      <c r="AM253" s="97"/>
      <c r="AN253" s="8"/>
      <c r="AO253" s="8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</row>
    <row r="254" spans="1:76" s="3" customFormat="1" ht="15" customHeight="1" thickBot="1">
      <c r="A254" s="94"/>
      <c r="B254" s="95"/>
      <c r="C254" s="95"/>
      <c r="D254" s="95"/>
      <c r="E254" s="60" t="s">
        <v>55</v>
      </c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68">
        <f t="shared" si="20"/>
        <v>0</v>
      </c>
      <c r="AL254" s="69">
        <f>+AK254</f>
        <v>0</v>
      </c>
      <c r="AM254" s="97"/>
      <c r="AN254" s="8"/>
      <c r="AO254" s="8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</row>
    <row r="255" spans="1:76" s="3" customFormat="1" ht="15" customHeight="1" thickBot="1">
      <c r="A255" s="94"/>
      <c r="B255" s="95"/>
      <c r="C255" s="95"/>
      <c r="D255" s="95"/>
      <c r="E255" s="60" t="s">
        <v>56</v>
      </c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0">
        <f t="shared" si="20"/>
        <v>0</v>
      </c>
      <c r="AL255" s="96">
        <f>+SUM(AK255:AK257)</f>
        <v>0</v>
      </c>
      <c r="AM255" s="97"/>
      <c r="AN255" s="8"/>
      <c r="AO255" s="8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</row>
    <row r="256" spans="1:76" s="3" customFormat="1" ht="15" customHeight="1" thickBot="1">
      <c r="A256" s="94"/>
      <c r="B256" s="95"/>
      <c r="C256" s="95"/>
      <c r="D256" s="95"/>
      <c r="E256" s="60" t="s">
        <v>57</v>
      </c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0">
        <f t="shared" si="20"/>
        <v>0</v>
      </c>
      <c r="AL256" s="96"/>
      <c r="AM256" s="97"/>
      <c r="AN256" s="8"/>
      <c r="AO256" s="8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</row>
    <row r="257" spans="1:76" s="3" customFormat="1" ht="15" customHeight="1" thickBot="1">
      <c r="A257" s="94"/>
      <c r="B257" s="95"/>
      <c r="C257" s="95"/>
      <c r="D257" s="95"/>
      <c r="E257" s="63" t="s">
        <v>94</v>
      </c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0">
        <f t="shared" si="20"/>
        <v>0</v>
      </c>
      <c r="AL257" s="96"/>
      <c r="AM257" s="97"/>
      <c r="AN257" s="8"/>
      <c r="AO257" s="8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</row>
    <row r="258" spans="1:76" s="3" customFormat="1" ht="15" customHeight="1" thickBot="1">
      <c r="A258" s="94" t="s">
        <v>24</v>
      </c>
      <c r="B258" s="95" t="str">
        <f>+GİRİŞ!A23</f>
        <v>ÖZLEM ÖZDEMİR</v>
      </c>
      <c r="C258" s="95">
        <f>+GİRİŞ!B23</f>
        <v>0</v>
      </c>
      <c r="D258" s="95" t="str">
        <f>+GİRİŞ!C23</f>
        <v>Mevlana Ortaokulu</v>
      </c>
      <c r="E258" s="59" t="s">
        <v>47</v>
      </c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64">
        <f>+SUM(F258:AJ258)</f>
        <v>0</v>
      </c>
      <c r="AL258" s="96">
        <f>+SUM(AK258:AK263)</f>
        <v>0</v>
      </c>
      <c r="AM258" s="97">
        <f>+SUM(AK258:AK269)</f>
        <v>0</v>
      </c>
      <c r="AN258" s="8"/>
      <c r="AO258" s="8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</row>
    <row r="259" spans="1:76" s="3" customFormat="1" ht="15" customHeight="1" thickBot="1">
      <c r="A259" s="94"/>
      <c r="B259" s="95"/>
      <c r="C259" s="95"/>
      <c r="D259" s="95"/>
      <c r="E259" s="60" t="s">
        <v>48</v>
      </c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64">
        <f aca="true" t="shared" si="21" ref="AK259:AK269">SUM(F259:AJ259)</f>
        <v>0</v>
      </c>
      <c r="AL259" s="96"/>
      <c r="AM259" s="97"/>
      <c r="AN259" s="8"/>
      <c r="AO259" s="8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</row>
    <row r="260" spans="1:76" s="3" customFormat="1" ht="15" customHeight="1" thickBot="1">
      <c r="A260" s="94"/>
      <c r="B260" s="95"/>
      <c r="C260" s="95"/>
      <c r="D260" s="95"/>
      <c r="E260" s="60" t="s">
        <v>49</v>
      </c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64">
        <f t="shared" si="21"/>
        <v>0</v>
      </c>
      <c r="AL260" s="96"/>
      <c r="AM260" s="97"/>
      <c r="AN260" s="8"/>
      <c r="AO260" s="8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</row>
    <row r="261" spans="1:76" s="3" customFormat="1" ht="15" customHeight="1" thickBot="1">
      <c r="A261" s="94"/>
      <c r="B261" s="95"/>
      <c r="C261" s="95"/>
      <c r="D261" s="95"/>
      <c r="E261" s="61" t="s">
        <v>50</v>
      </c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64">
        <f t="shared" si="21"/>
        <v>0</v>
      </c>
      <c r="AL261" s="96"/>
      <c r="AM261" s="97"/>
      <c r="AN261" s="8"/>
      <c r="AO261" s="8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</row>
    <row r="262" spans="1:76" s="3" customFormat="1" ht="15" customHeight="1" thickBot="1">
      <c r="A262" s="94"/>
      <c r="B262" s="95"/>
      <c r="C262" s="95"/>
      <c r="D262" s="95"/>
      <c r="E262" s="60" t="s">
        <v>51</v>
      </c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64">
        <f t="shared" si="21"/>
        <v>0</v>
      </c>
      <c r="AL262" s="96"/>
      <c r="AM262" s="97"/>
      <c r="AN262" s="8"/>
      <c r="AO262" s="8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</row>
    <row r="263" spans="1:76" s="3" customFormat="1" ht="15" customHeight="1" thickBot="1">
      <c r="A263" s="94"/>
      <c r="B263" s="95"/>
      <c r="C263" s="95"/>
      <c r="D263" s="95"/>
      <c r="E263" s="62" t="s">
        <v>52</v>
      </c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64">
        <f t="shared" si="21"/>
        <v>0</v>
      </c>
      <c r="AL263" s="96"/>
      <c r="AM263" s="97"/>
      <c r="AN263" s="8"/>
      <c r="AO263" s="8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</row>
    <row r="264" spans="1:76" s="3" customFormat="1" ht="15" customHeight="1" thickBot="1">
      <c r="A264" s="94"/>
      <c r="B264" s="95"/>
      <c r="C264" s="95"/>
      <c r="D264" s="95"/>
      <c r="E264" s="60" t="s">
        <v>53</v>
      </c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65">
        <f t="shared" si="21"/>
        <v>0</v>
      </c>
      <c r="AL264" s="66">
        <f>+AK264</f>
        <v>0</v>
      </c>
      <c r="AM264" s="97"/>
      <c r="AN264" s="8"/>
      <c r="AO264" s="8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</row>
    <row r="265" spans="1:76" s="3" customFormat="1" ht="15" customHeight="1" thickBot="1">
      <c r="A265" s="94"/>
      <c r="B265" s="95"/>
      <c r="C265" s="95"/>
      <c r="D265" s="95"/>
      <c r="E265" s="60" t="s">
        <v>54</v>
      </c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67">
        <f t="shared" si="21"/>
        <v>0</v>
      </c>
      <c r="AL265" s="66">
        <f>+AK265</f>
        <v>0</v>
      </c>
      <c r="AM265" s="97"/>
      <c r="AN265" s="8"/>
      <c r="AO265" s="8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</row>
    <row r="266" spans="1:76" s="3" customFormat="1" ht="15" customHeight="1" thickBot="1">
      <c r="A266" s="94"/>
      <c r="B266" s="95"/>
      <c r="C266" s="95"/>
      <c r="D266" s="95"/>
      <c r="E266" s="60" t="s">
        <v>55</v>
      </c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68">
        <f t="shared" si="21"/>
        <v>0</v>
      </c>
      <c r="AL266" s="69">
        <f>+AK266</f>
        <v>0</v>
      </c>
      <c r="AM266" s="97"/>
      <c r="AN266" s="8"/>
      <c r="AO266" s="8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</row>
    <row r="267" spans="1:76" s="3" customFormat="1" ht="15" customHeight="1" thickBot="1">
      <c r="A267" s="94"/>
      <c r="B267" s="95"/>
      <c r="C267" s="95"/>
      <c r="D267" s="95"/>
      <c r="E267" s="60" t="s">
        <v>56</v>
      </c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0">
        <f t="shared" si="21"/>
        <v>0</v>
      </c>
      <c r="AL267" s="96">
        <f>+SUM(AK267:AK269)</f>
        <v>0</v>
      </c>
      <c r="AM267" s="97"/>
      <c r="AN267" s="8"/>
      <c r="AO267" s="8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</row>
    <row r="268" spans="1:76" s="3" customFormat="1" ht="15" customHeight="1" thickBot="1">
      <c r="A268" s="94"/>
      <c r="B268" s="95"/>
      <c r="C268" s="95"/>
      <c r="D268" s="95"/>
      <c r="E268" s="60" t="s">
        <v>57</v>
      </c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0">
        <f t="shared" si="21"/>
        <v>0</v>
      </c>
      <c r="AL268" s="96"/>
      <c r="AM268" s="97"/>
      <c r="AN268" s="8"/>
      <c r="AO268" s="8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</row>
    <row r="269" spans="1:76" s="3" customFormat="1" ht="15" customHeight="1" thickBot="1">
      <c r="A269" s="94"/>
      <c r="B269" s="95"/>
      <c r="C269" s="95"/>
      <c r="D269" s="95"/>
      <c r="E269" s="63" t="s">
        <v>94</v>
      </c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0">
        <f t="shared" si="21"/>
        <v>0</v>
      </c>
      <c r="AL269" s="96"/>
      <c r="AM269" s="97"/>
      <c r="AN269" s="8"/>
      <c r="AO269" s="8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</row>
    <row r="270" spans="1:76" s="3" customFormat="1" ht="15" customHeight="1">
      <c r="A270" s="2"/>
      <c r="B270" s="4"/>
      <c r="C270" s="4"/>
      <c r="D270" s="4"/>
      <c r="E270" s="4"/>
      <c r="F270" s="36">
        <f aca="true" t="shared" si="22" ref="F270:AK270">+SUM(F6:F269)</f>
        <v>0</v>
      </c>
      <c r="G270" s="36">
        <f t="shared" si="22"/>
        <v>0</v>
      </c>
      <c r="H270" s="36">
        <f t="shared" si="22"/>
        <v>0</v>
      </c>
      <c r="I270" s="36">
        <f t="shared" si="22"/>
        <v>0</v>
      </c>
      <c r="J270" s="36">
        <f t="shared" si="22"/>
        <v>0</v>
      </c>
      <c r="K270" s="36">
        <f t="shared" si="22"/>
        <v>0</v>
      </c>
      <c r="L270" s="36">
        <f t="shared" si="22"/>
        <v>0</v>
      </c>
      <c r="M270" s="36">
        <f t="shared" si="22"/>
        <v>0</v>
      </c>
      <c r="N270" s="36">
        <f t="shared" si="22"/>
        <v>0</v>
      </c>
      <c r="O270" s="36">
        <f t="shared" si="22"/>
        <v>0</v>
      </c>
      <c r="P270" s="36">
        <f t="shared" si="22"/>
        <v>0</v>
      </c>
      <c r="Q270" s="36">
        <f t="shared" si="22"/>
        <v>0</v>
      </c>
      <c r="R270" s="36">
        <f t="shared" si="22"/>
        <v>0</v>
      </c>
      <c r="S270" s="36">
        <f t="shared" si="22"/>
        <v>0</v>
      </c>
      <c r="T270" s="36">
        <f t="shared" si="22"/>
        <v>0</v>
      </c>
      <c r="U270" s="36">
        <f t="shared" si="22"/>
        <v>0</v>
      </c>
      <c r="V270" s="36">
        <f t="shared" si="22"/>
        <v>0</v>
      </c>
      <c r="W270" s="36">
        <f t="shared" si="22"/>
        <v>0</v>
      </c>
      <c r="X270" s="36">
        <f t="shared" si="22"/>
        <v>0</v>
      </c>
      <c r="Y270" s="36">
        <f t="shared" si="22"/>
        <v>0</v>
      </c>
      <c r="Z270" s="36">
        <f t="shared" si="22"/>
        <v>0</v>
      </c>
      <c r="AA270" s="36">
        <f t="shared" si="22"/>
        <v>0</v>
      </c>
      <c r="AB270" s="36">
        <f t="shared" si="22"/>
        <v>0</v>
      </c>
      <c r="AC270" s="36">
        <f t="shared" si="22"/>
        <v>0</v>
      </c>
      <c r="AD270" s="36">
        <f t="shared" si="22"/>
        <v>0</v>
      </c>
      <c r="AE270" s="36">
        <f t="shared" si="22"/>
        <v>0</v>
      </c>
      <c r="AF270" s="36">
        <f t="shared" si="22"/>
        <v>0</v>
      </c>
      <c r="AG270" s="36">
        <f t="shared" si="22"/>
        <v>0</v>
      </c>
      <c r="AH270" s="36">
        <f t="shared" si="22"/>
        <v>0</v>
      </c>
      <c r="AI270" s="36">
        <f t="shared" si="22"/>
        <v>0</v>
      </c>
      <c r="AJ270" s="36">
        <f t="shared" si="22"/>
        <v>0</v>
      </c>
      <c r="AK270" s="33">
        <f t="shared" si="22"/>
        <v>0</v>
      </c>
      <c r="AL270" s="34"/>
      <c r="AM270" s="35">
        <f>+SUM(AM6:AM269)</f>
        <v>0</v>
      </c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</row>
    <row r="271" spans="1:76" s="3" customFormat="1" ht="15" customHeight="1">
      <c r="A271" s="2"/>
      <c r="B271" s="4"/>
      <c r="C271" s="4"/>
      <c r="D271" s="4"/>
      <c r="E271" s="4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20"/>
      <c r="AL271" s="20"/>
      <c r="AM271" s="21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</row>
    <row r="272" spans="1:80" s="3" customFormat="1" ht="15.75" customHeight="1">
      <c r="A272" s="2"/>
      <c r="B272" s="4"/>
      <c r="C272" s="4"/>
      <c r="D272" s="98" t="str">
        <f>+C2</f>
        <v>Mevlana Ortaokulu</v>
      </c>
      <c r="E272" s="98"/>
      <c r="F272" s="98"/>
      <c r="G272" s="98"/>
      <c r="H272" s="98"/>
      <c r="I272" s="98"/>
      <c r="J272" s="98"/>
      <c r="K272" s="98"/>
      <c r="L272" s="98"/>
      <c r="M272" s="98"/>
      <c r="N272" s="71" t="s">
        <v>98</v>
      </c>
      <c r="O272" s="22"/>
      <c r="P272" s="103" t="str">
        <f>+AD2</f>
        <v>1 OCAK - 14 OCAK</v>
      </c>
      <c r="Q272" s="103"/>
      <c r="R272" s="103"/>
      <c r="S272" s="103"/>
      <c r="T272" s="103"/>
      <c r="U272" s="103"/>
      <c r="V272" s="103"/>
      <c r="W272" s="98">
        <f>+AD3</f>
        <v>2020</v>
      </c>
      <c r="X272" s="98"/>
      <c r="Y272" s="71" t="s">
        <v>99</v>
      </c>
      <c r="Z272" s="102">
        <f>+AM270</f>
        <v>0</v>
      </c>
      <c r="AA272" s="102"/>
      <c r="AB272" s="5" t="s">
        <v>68</v>
      </c>
      <c r="AC272" s="22"/>
      <c r="AD272" s="22"/>
      <c r="AE272" s="22"/>
      <c r="AF272" s="22"/>
      <c r="AG272" s="22"/>
      <c r="AH272" s="4"/>
      <c r="AI272" s="4"/>
      <c r="AJ272" s="4"/>
      <c r="AK272" s="4"/>
      <c r="AL272" s="4"/>
      <c r="AM272" s="4"/>
      <c r="AN272" s="4"/>
      <c r="AO272" s="22"/>
      <c r="AP272" s="22"/>
      <c r="AQ272" s="23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</row>
    <row r="273" spans="1:78" s="3" customFormat="1" ht="8.25" customHeight="1">
      <c r="A273" s="2"/>
      <c r="B273" s="4"/>
      <c r="C273" s="4"/>
      <c r="D273" s="4"/>
      <c r="E273" s="32"/>
      <c r="F273" s="32"/>
      <c r="G273" s="32"/>
      <c r="H273" s="32"/>
      <c r="I273" s="32"/>
      <c r="J273" s="32"/>
      <c r="K273" s="32"/>
      <c r="L273" s="32"/>
      <c r="M273" s="32"/>
      <c r="N273" s="5"/>
      <c r="O273" s="22"/>
      <c r="P273" s="31"/>
      <c r="Q273" s="31"/>
      <c r="R273" s="31"/>
      <c r="S273" s="31"/>
      <c r="T273" s="31"/>
      <c r="U273" s="32"/>
      <c r="V273" s="32"/>
      <c r="W273" s="5"/>
      <c r="X273" s="31"/>
      <c r="Y273" s="31"/>
      <c r="Z273" s="5"/>
      <c r="AA273" s="22"/>
      <c r="AB273" s="22"/>
      <c r="AC273" s="22"/>
      <c r="AD273" s="22"/>
      <c r="AE273" s="22"/>
      <c r="AF273" s="4"/>
      <c r="AG273" s="4"/>
      <c r="AH273" s="4"/>
      <c r="AI273" s="4"/>
      <c r="AJ273" s="4"/>
      <c r="AK273" s="4"/>
      <c r="AL273" s="4"/>
      <c r="AM273" s="22"/>
      <c r="AN273" s="22"/>
      <c r="AO273" s="23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</row>
    <row r="274" spans="1:76" s="3" customFormat="1" ht="15" customHeight="1">
      <c r="A274" s="2"/>
      <c r="B274" s="74" t="s">
        <v>69</v>
      </c>
      <c r="C274" s="99" t="s">
        <v>70</v>
      </c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4"/>
      <c r="AG274" s="4"/>
      <c r="AH274" s="4"/>
      <c r="AI274" s="4"/>
      <c r="AJ274" s="4"/>
      <c r="AK274" s="22"/>
      <c r="AL274" s="22"/>
      <c r="AM274" s="23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</row>
    <row r="275" spans="1:76" s="3" customFormat="1" ht="15" customHeight="1">
      <c r="A275" s="2"/>
      <c r="B275" s="74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4"/>
      <c r="AG275" s="4"/>
      <c r="AH275" s="4"/>
      <c r="AI275" s="4"/>
      <c r="AJ275" s="4"/>
      <c r="AK275" s="22"/>
      <c r="AL275" s="22"/>
      <c r="AM275" s="23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</row>
    <row r="276" spans="1:76" s="3" customFormat="1" ht="15" customHeight="1">
      <c r="A276" s="2"/>
      <c r="B276" s="74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4"/>
      <c r="AG276" s="4"/>
      <c r="AH276" s="4"/>
      <c r="AI276" s="4"/>
      <c r="AJ276" s="4"/>
      <c r="AK276" s="22"/>
      <c r="AL276" s="22"/>
      <c r="AM276" s="23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</row>
    <row r="277" spans="1:76" s="3" customFormat="1" ht="15" customHeight="1">
      <c r="A277" s="2"/>
      <c r="B277" s="74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4"/>
      <c r="AG277" s="4"/>
      <c r="AH277" s="4"/>
      <c r="AI277" s="4"/>
      <c r="AJ277" s="4"/>
      <c r="AK277" s="22"/>
      <c r="AL277" s="22"/>
      <c r="AM277" s="23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</row>
    <row r="278" spans="1:76" s="3" customFormat="1" ht="15" customHeight="1">
      <c r="A278" s="2"/>
      <c r="B278" s="74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4"/>
      <c r="AG278" s="4"/>
      <c r="AH278" s="4"/>
      <c r="AI278" s="4"/>
      <c r="AJ278" s="4"/>
      <c r="AK278" s="22"/>
      <c r="AL278" s="22"/>
      <c r="AM278" s="23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</row>
    <row r="279" spans="1:76" s="3" customFormat="1" ht="15" customHeight="1">
      <c r="A279" s="2"/>
      <c r="B279" s="74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4"/>
      <c r="AG279" s="4"/>
      <c r="AH279" s="4"/>
      <c r="AI279" s="4"/>
      <c r="AJ279" s="4"/>
      <c r="AK279" s="22"/>
      <c r="AL279" s="22"/>
      <c r="AM279" s="23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</row>
    <row r="280" spans="1:76" s="3" customFormat="1" ht="15" customHeight="1">
      <c r="A280" s="2"/>
      <c r="B280" s="104" t="s">
        <v>71</v>
      </c>
      <c r="C280" s="104"/>
      <c r="D280" s="75"/>
      <c r="E280" s="75"/>
      <c r="F280" s="105"/>
      <c r="G280" s="105"/>
      <c r="H280" s="105"/>
      <c r="I280" s="105"/>
      <c r="J280" s="105"/>
      <c r="K280" s="105"/>
      <c r="L280" s="10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100">
        <f ca="1">+TODAY()</f>
        <v>43833</v>
      </c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22"/>
      <c r="AM280" s="23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</row>
    <row r="281" spans="1:76" s="3" customFormat="1" ht="15" customHeight="1">
      <c r="A281" s="2"/>
      <c r="B281" s="101" t="s">
        <v>86</v>
      </c>
      <c r="C281" s="101"/>
      <c r="D281" s="75"/>
      <c r="E281" s="75"/>
      <c r="F281" s="105"/>
      <c r="G281" s="105"/>
      <c r="H281" s="105"/>
      <c r="I281" s="105"/>
      <c r="J281" s="105"/>
      <c r="K281" s="105"/>
      <c r="L281" s="10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101" t="s">
        <v>88</v>
      </c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22"/>
      <c r="AM281" s="23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</row>
    <row r="282" spans="1:76" s="3" customFormat="1" ht="15" customHeight="1">
      <c r="A282" s="2"/>
      <c r="B282" s="101" t="s">
        <v>87</v>
      </c>
      <c r="C282" s="101"/>
      <c r="D282" s="75"/>
      <c r="E282" s="75"/>
      <c r="F282" s="105"/>
      <c r="G282" s="105"/>
      <c r="H282" s="105"/>
      <c r="I282" s="105"/>
      <c r="J282" s="105"/>
      <c r="K282" s="105"/>
      <c r="L282" s="10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101" t="s">
        <v>89</v>
      </c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22"/>
      <c r="AM282" s="23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</row>
    <row r="283" spans="1:76" s="3" customFormat="1" ht="13.5" customHeight="1">
      <c r="A283" s="24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25"/>
      <c r="AL283" s="25"/>
      <c r="AM283" s="26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</row>
    <row r="284" spans="1:76" s="3" customFormat="1" ht="13.5" customHeight="1">
      <c r="A284" s="24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25"/>
      <c r="AL284" s="25"/>
      <c r="AM284" s="26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</row>
    <row r="285" spans="1:76" s="3" customFormat="1" ht="13.5" customHeight="1">
      <c r="A285" s="24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25"/>
      <c r="AL285" s="25"/>
      <c r="AM285" s="26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</row>
    <row r="286" spans="1:76" s="3" customFormat="1" ht="13.5" customHeight="1">
      <c r="A286" s="24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25"/>
      <c r="AL286" s="25"/>
      <c r="AM286" s="26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</row>
    <row r="287" spans="1:76" s="3" customFormat="1" ht="13.5" customHeight="1">
      <c r="A287" s="24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25"/>
      <c r="AL287" s="25"/>
      <c r="AM287" s="26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</row>
    <row r="288" spans="1:76" s="3" customFormat="1" ht="13.5" customHeight="1">
      <c r="A288" s="24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25"/>
      <c r="AL288" s="25"/>
      <c r="AM288" s="26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</row>
    <row r="289" spans="1:76" s="3" customFormat="1" ht="13.5" customHeight="1">
      <c r="A289" s="24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25"/>
      <c r="AL289" s="25"/>
      <c r="AM289" s="26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</row>
    <row r="290" spans="1:76" s="3" customFormat="1" ht="13.5" customHeight="1">
      <c r="A290" s="24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25"/>
      <c r="AL290" s="25"/>
      <c r="AM290" s="26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</row>
    <row r="291" spans="1:76" s="3" customFormat="1" ht="13.5" customHeight="1">
      <c r="A291" s="24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25"/>
      <c r="AL291" s="25"/>
      <c r="AM291" s="26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</row>
    <row r="292" spans="1:76" s="3" customFormat="1" ht="13.5" customHeight="1">
      <c r="A292" s="24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25"/>
      <c r="AL292" s="25"/>
      <c r="AM292" s="26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</row>
    <row r="293" spans="1:76" s="3" customFormat="1" ht="13.5" customHeight="1">
      <c r="A293" s="24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25"/>
      <c r="AL293" s="25"/>
      <c r="AM293" s="26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</row>
    <row r="294" spans="1:76" s="3" customFormat="1" ht="13.5" customHeight="1">
      <c r="A294" s="24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25"/>
      <c r="AL294" s="25"/>
      <c r="AM294" s="26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</row>
    <row r="295" spans="1:76" s="3" customFormat="1" ht="13.5" customHeight="1">
      <c r="A295" s="24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25"/>
      <c r="AL295" s="25"/>
      <c r="AM295" s="26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</row>
    <row r="296" spans="1:76" s="3" customFormat="1" ht="13.5" customHeight="1">
      <c r="A296" s="24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25"/>
      <c r="AL296" s="25"/>
      <c r="AM296" s="26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</row>
    <row r="297" spans="1:76" s="3" customFormat="1" ht="13.5" customHeight="1">
      <c r="A297" s="24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25"/>
      <c r="AL297" s="25"/>
      <c r="AM297" s="26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</row>
    <row r="298" spans="1:76" s="3" customFormat="1" ht="13.5" customHeight="1">
      <c r="A298" s="24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25"/>
      <c r="AL298" s="25"/>
      <c r="AM298" s="26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</row>
    <row r="299" spans="1:76" s="3" customFormat="1" ht="13.5" customHeight="1">
      <c r="A299" s="24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25"/>
      <c r="AL299" s="25"/>
      <c r="AM299" s="26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</row>
    <row r="300" spans="1:76" s="3" customFormat="1" ht="13.5" customHeight="1">
      <c r="A300" s="24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25"/>
      <c r="AL300" s="25"/>
      <c r="AM300" s="26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</row>
    <row r="301" spans="1:76" s="3" customFormat="1" ht="13.5" customHeight="1">
      <c r="A301" s="24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25"/>
      <c r="AL301" s="25"/>
      <c r="AM301" s="26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</row>
    <row r="302" spans="1:76" s="3" customFormat="1" ht="13.5" customHeight="1">
      <c r="A302" s="24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25"/>
      <c r="AL302" s="25"/>
      <c r="AM302" s="26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</row>
    <row r="303" spans="1:76" s="3" customFormat="1" ht="13.5" customHeight="1">
      <c r="A303" s="24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25"/>
      <c r="AL303" s="25"/>
      <c r="AM303" s="26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</row>
    <row r="304" spans="1:76" s="3" customFormat="1" ht="13.5" customHeight="1">
      <c r="A304" s="24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25"/>
      <c r="AL304" s="25"/>
      <c r="AM304" s="26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</row>
    <row r="305" spans="1:76" s="3" customFormat="1" ht="13.5" customHeight="1">
      <c r="A305" s="24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25"/>
      <c r="AL305" s="25"/>
      <c r="AM305" s="26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</row>
    <row r="306" spans="1:76" s="3" customFormat="1" ht="13.5" customHeight="1">
      <c r="A306" s="24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25"/>
      <c r="AL306" s="25"/>
      <c r="AM306" s="26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</row>
    <row r="307" spans="1:76" s="3" customFormat="1" ht="13.5" customHeight="1">
      <c r="A307" s="24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25"/>
      <c r="AL307" s="25"/>
      <c r="AM307" s="26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</row>
    <row r="308" spans="1:76" s="3" customFormat="1" ht="13.5" customHeight="1">
      <c r="A308" s="24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25"/>
      <c r="AL308" s="25"/>
      <c r="AM308" s="26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</row>
    <row r="309" spans="1:76" s="3" customFormat="1" ht="13.5" customHeight="1">
      <c r="A309" s="24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25"/>
      <c r="AL309" s="25"/>
      <c r="AM309" s="26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</row>
    <row r="310" spans="1:76" s="3" customFormat="1" ht="13.5" customHeight="1">
      <c r="A310" s="24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25"/>
      <c r="AL310" s="25"/>
      <c r="AM310" s="26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</row>
    <row r="311" spans="1:76" s="3" customFormat="1" ht="13.5" customHeight="1">
      <c r="A311" s="24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25"/>
      <c r="AL311" s="25"/>
      <c r="AM311" s="26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</row>
    <row r="312" spans="1:76" s="3" customFormat="1" ht="13.5" customHeight="1">
      <c r="A312" s="24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25"/>
      <c r="AL312" s="25"/>
      <c r="AM312" s="26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</row>
    <row r="313" spans="1:76" s="3" customFormat="1" ht="13.5" customHeight="1">
      <c r="A313" s="24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25"/>
      <c r="AL313" s="25"/>
      <c r="AM313" s="26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</row>
    <row r="314" spans="1:76" s="3" customFormat="1" ht="13.5" customHeight="1">
      <c r="A314" s="24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25"/>
      <c r="AL314" s="25"/>
      <c r="AM314" s="26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</row>
    <row r="315" spans="1:76" s="3" customFormat="1" ht="13.5" customHeight="1">
      <c r="A315" s="24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25"/>
      <c r="AL315" s="25"/>
      <c r="AM315" s="26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</row>
    <row r="316" spans="1:76" s="3" customFormat="1" ht="13.5" customHeight="1">
      <c r="A316" s="24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25"/>
      <c r="AL316" s="25"/>
      <c r="AM316" s="26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</row>
    <row r="317" spans="1:76" s="3" customFormat="1" ht="13.5" customHeight="1">
      <c r="A317" s="24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25"/>
      <c r="AL317" s="25"/>
      <c r="AM317" s="26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</row>
    <row r="318" spans="1:76" s="3" customFormat="1" ht="13.5" customHeight="1">
      <c r="A318" s="24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25"/>
      <c r="AL318" s="25"/>
      <c r="AM318" s="26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</row>
    <row r="319" spans="1:76" s="3" customFormat="1" ht="13.5" customHeight="1">
      <c r="A319" s="24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25"/>
      <c r="AL319" s="25"/>
      <c r="AM319" s="26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</row>
    <row r="320" spans="1:76" s="3" customFormat="1" ht="13.5" customHeight="1">
      <c r="A320" s="24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25"/>
      <c r="AL320" s="25"/>
      <c r="AM320" s="26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</row>
    <row r="321" spans="1:76" s="3" customFormat="1" ht="13.5" customHeight="1">
      <c r="A321" s="24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25"/>
      <c r="AL321" s="25"/>
      <c r="AM321" s="26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</row>
    <row r="322" spans="1:76" s="3" customFormat="1" ht="13.5" customHeight="1">
      <c r="A322" s="24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25"/>
      <c r="AL322" s="25"/>
      <c r="AM322" s="26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</row>
    <row r="323" spans="1:76" s="3" customFormat="1" ht="14.25">
      <c r="A323" s="24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25"/>
      <c r="AL323" s="25"/>
      <c r="AM323" s="26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</row>
    <row r="324" spans="1:76" s="3" customFormat="1" ht="14.25">
      <c r="A324" s="24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25"/>
      <c r="AL324" s="25"/>
      <c r="AM324" s="26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</row>
    <row r="325" spans="1:76" s="3" customFormat="1" ht="14.25">
      <c r="A325" s="24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25"/>
      <c r="AL325" s="25"/>
      <c r="AM325" s="26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</row>
    <row r="326" spans="1:76" s="3" customFormat="1" ht="14.25">
      <c r="A326" s="24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25"/>
      <c r="AL326" s="25"/>
      <c r="AM326" s="26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</row>
    <row r="327" spans="1:76" s="3" customFormat="1" ht="14.25">
      <c r="A327" s="24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25"/>
      <c r="AL327" s="25"/>
      <c r="AM327" s="26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</row>
    <row r="328" spans="1:76" s="3" customFormat="1" ht="14.25">
      <c r="A328" s="24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25"/>
      <c r="AL328" s="25"/>
      <c r="AM328" s="26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</row>
    <row r="329" spans="1:76" s="3" customFormat="1" ht="14.25">
      <c r="A329" s="24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25"/>
      <c r="AL329" s="25"/>
      <c r="AM329" s="26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</row>
    <row r="330" spans="1:76" s="3" customFormat="1" ht="14.25">
      <c r="A330" s="24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25"/>
      <c r="AL330" s="25"/>
      <c r="AM330" s="26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</row>
    <row r="331" spans="1:76" s="3" customFormat="1" ht="14.25">
      <c r="A331" s="24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25"/>
      <c r="AL331" s="25"/>
      <c r="AM331" s="26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</row>
    <row r="332" spans="1:76" s="3" customFormat="1" ht="14.25">
      <c r="A332" s="24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25"/>
      <c r="AL332" s="25"/>
      <c r="AM332" s="26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</row>
    <row r="333" spans="1:76" s="3" customFormat="1" ht="14.25">
      <c r="A333" s="24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25"/>
      <c r="AL333" s="25"/>
      <c r="AM333" s="26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</row>
    <row r="334" spans="1:76" s="3" customFormat="1" ht="14.25">
      <c r="A334" s="24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25"/>
      <c r="AL334" s="25"/>
      <c r="AM334" s="26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</row>
    <row r="335" spans="1:76" s="3" customFormat="1" ht="14.25">
      <c r="A335" s="24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25"/>
      <c r="AL335" s="25"/>
      <c r="AM335" s="26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</row>
    <row r="336" spans="1:76" s="3" customFormat="1" ht="14.25">
      <c r="A336" s="24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25"/>
      <c r="AL336" s="25"/>
      <c r="AM336" s="26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</row>
    <row r="337" spans="1:76" s="3" customFormat="1" ht="14.25">
      <c r="A337" s="24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25"/>
      <c r="AL337" s="25"/>
      <c r="AM337" s="26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</row>
    <row r="338" spans="1:76" s="3" customFormat="1" ht="14.25">
      <c r="A338" s="24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25"/>
      <c r="AL338" s="25"/>
      <c r="AM338" s="26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</row>
    <row r="339" spans="1:76" s="3" customFormat="1" ht="14.25">
      <c r="A339" s="24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25"/>
      <c r="AL339" s="25"/>
      <c r="AM339" s="26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</row>
    <row r="340" spans="1:76" s="3" customFormat="1" ht="14.25">
      <c r="A340" s="24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25"/>
      <c r="AL340" s="25"/>
      <c r="AM340" s="26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</row>
    <row r="341" spans="1:76" s="3" customFormat="1" ht="14.25">
      <c r="A341" s="24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25"/>
      <c r="AL341" s="25"/>
      <c r="AM341" s="26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</row>
    <row r="342" spans="1:76" s="3" customFormat="1" ht="14.25">
      <c r="A342" s="24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25"/>
      <c r="AL342" s="25"/>
      <c r="AM342" s="26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</row>
    <row r="343" spans="1:76" s="3" customFormat="1" ht="14.25">
      <c r="A343" s="24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25"/>
      <c r="AL343" s="25"/>
      <c r="AM343" s="26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</row>
    <row r="344" spans="1:76" s="3" customFormat="1" ht="14.25">
      <c r="A344" s="24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25"/>
      <c r="AL344" s="25"/>
      <c r="AM344" s="26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</row>
    <row r="345" spans="1:76" s="3" customFormat="1" ht="14.25">
      <c r="A345" s="24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25"/>
      <c r="AL345" s="25"/>
      <c r="AM345" s="26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</row>
    <row r="346" spans="1:76" s="3" customFormat="1" ht="14.25">
      <c r="A346" s="24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25"/>
      <c r="AL346" s="25"/>
      <c r="AM346" s="26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</row>
    <row r="347" spans="1:76" s="3" customFormat="1" ht="14.25">
      <c r="A347" s="24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25"/>
      <c r="AL347" s="25"/>
      <c r="AM347" s="26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</row>
    <row r="348" spans="1:76" s="3" customFormat="1" ht="14.25">
      <c r="A348" s="24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25"/>
      <c r="AL348" s="25"/>
      <c r="AM348" s="26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</row>
    <row r="349" spans="1:76" s="3" customFormat="1" ht="14.25">
      <c r="A349" s="24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25"/>
      <c r="AL349" s="25"/>
      <c r="AM349" s="26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</row>
    <row r="350" spans="1:76" s="3" customFormat="1" ht="14.25">
      <c r="A350" s="24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25"/>
      <c r="AL350" s="25"/>
      <c r="AM350" s="26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</row>
    <row r="351" spans="1:76" s="3" customFormat="1" ht="14.25">
      <c r="A351" s="24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25"/>
      <c r="AL351" s="25"/>
      <c r="AM351" s="26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</row>
    <row r="352" spans="1:76" s="3" customFormat="1" ht="14.25">
      <c r="A352" s="24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25"/>
      <c r="AL352" s="25"/>
      <c r="AM352" s="26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</row>
    <row r="353" spans="1:76" s="3" customFormat="1" ht="14.25">
      <c r="A353" s="24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25"/>
      <c r="AL353" s="25"/>
      <c r="AM353" s="26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</row>
    <row r="354" spans="1:76" s="3" customFormat="1" ht="14.25">
      <c r="A354" s="24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25"/>
      <c r="AL354" s="25"/>
      <c r="AM354" s="26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</row>
    <row r="355" spans="1:76" s="3" customFormat="1" ht="14.25">
      <c r="A355" s="24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25"/>
      <c r="AL355" s="25"/>
      <c r="AM355" s="26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</row>
    <row r="356" spans="1:76" s="3" customFormat="1" ht="14.25">
      <c r="A356" s="24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25"/>
      <c r="AL356" s="25"/>
      <c r="AM356" s="26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</row>
    <row r="357" spans="1:76" s="3" customFormat="1" ht="14.25">
      <c r="A357" s="24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25"/>
      <c r="AL357" s="25"/>
      <c r="AM357" s="26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</row>
    <row r="358" spans="1:76" s="3" customFormat="1" ht="14.25">
      <c r="A358" s="24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25"/>
      <c r="AL358" s="25"/>
      <c r="AM358" s="26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</row>
    <row r="359" spans="1:76" s="3" customFormat="1" ht="14.25">
      <c r="A359" s="24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25"/>
      <c r="AL359" s="25"/>
      <c r="AM359" s="26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</row>
    <row r="360" spans="1:76" s="3" customFormat="1" ht="14.25">
      <c r="A360" s="24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25"/>
      <c r="AL360" s="25"/>
      <c r="AM360" s="26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</row>
    <row r="361" spans="1:76" s="3" customFormat="1" ht="14.25">
      <c r="A361" s="24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25"/>
      <c r="AL361" s="25"/>
      <c r="AM361" s="26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</row>
    <row r="362" spans="1:76" s="3" customFormat="1" ht="14.25">
      <c r="A362" s="24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25"/>
      <c r="AL362" s="25"/>
      <c r="AM362" s="26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</row>
    <row r="363" spans="1:76" s="15" customFormat="1" ht="14.25" hidden="1">
      <c r="A363" s="14"/>
      <c r="AK363" s="16"/>
      <c r="AL363" s="16"/>
      <c r="AM363" s="17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</row>
    <row r="364" spans="36:66" s="52" customFormat="1" ht="14.25" hidden="1">
      <c r="AJ364" s="54">
        <v>1</v>
      </c>
      <c r="AK364" s="54">
        <v>2</v>
      </c>
      <c r="AL364" s="55">
        <v>3</v>
      </c>
      <c r="AM364" s="54">
        <v>4</v>
      </c>
      <c r="AN364" s="54">
        <v>5</v>
      </c>
      <c r="AO364" s="54">
        <v>6</v>
      </c>
      <c r="AP364" s="54">
        <v>7</v>
      </c>
      <c r="AQ364" s="54">
        <v>8</v>
      </c>
      <c r="AR364" s="54">
        <v>9</v>
      </c>
      <c r="AS364" s="54">
        <v>10</v>
      </c>
      <c r="AT364" s="54">
        <v>11</v>
      </c>
      <c r="AU364" s="54">
        <v>12</v>
      </c>
      <c r="AV364" s="54">
        <v>13</v>
      </c>
      <c r="AW364" s="54">
        <v>14</v>
      </c>
      <c r="AX364" s="54">
        <v>15</v>
      </c>
      <c r="AY364" s="54">
        <v>16</v>
      </c>
      <c r="AZ364" s="54">
        <v>17</v>
      </c>
      <c r="BA364" s="54">
        <v>18</v>
      </c>
      <c r="BB364" s="54">
        <v>19</v>
      </c>
      <c r="BC364" s="54">
        <v>20</v>
      </c>
      <c r="BD364" s="54">
        <v>21</v>
      </c>
      <c r="BE364" s="54">
        <v>22</v>
      </c>
      <c r="BF364" s="54">
        <v>23</v>
      </c>
      <c r="BG364" s="54">
        <v>24</v>
      </c>
      <c r="BH364" s="54">
        <v>25</v>
      </c>
      <c r="BI364" s="54">
        <v>26</v>
      </c>
      <c r="BJ364" s="54">
        <v>27</v>
      </c>
      <c r="BK364" s="54">
        <v>28</v>
      </c>
      <c r="BL364" s="54">
        <v>29</v>
      </c>
      <c r="BM364" s="54">
        <v>30</v>
      </c>
      <c r="BN364" s="54">
        <v>31</v>
      </c>
    </row>
    <row r="365" spans="1:65" s="52" customFormat="1" ht="14.25" customHeight="1" hidden="1">
      <c r="A365" s="54" t="s">
        <v>101</v>
      </c>
      <c r="B365" s="54">
        <v>2020</v>
      </c>
      <c r="C365" s="54">
        <v>1</v>
      </c>
      <c r="D365" s="54">
        <v>2</v>
      </c>
      <c r="E365" s="54">
        <v>3</v>
      </c>
      <c r="F365" s="54">
        <v>4</v>
      </c>
      <c r="G365" s="54">
        <v>5</v>
      </c>
      <c r="H365" s="54">
        <v>6</v>
      </c>
      <c r="I365" s="54">
        <v>7</v>
      </c>
      <c r="J365" s="54">
        <v>8</v>
      </c>
      <c r="K365" s="54">
        <v>9</v>
      </c>
      <c r="L365" s="54">
        <v>10</v>
      </c>
      <c r="M365" s="54">
        <v>11</v>
      </c>
      <c r="N365" s="54">
        <v>12</v>
      </c>
      <c r="O365" s="54">
        <v>13</v>
      </c>
      <c r="P365" s="54">
        <v>14</v>
      </c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2"/>
      <c r="AI365" s="56" t="s">
        <v>59</v>
      </c>
      <c r="AJ365" s="56" t="s">
        <v>60</v>
      </c>
      <c r="AK365" s="56" t="s">
        <v>61</v>
      </c>
      <c r="AL365" s="56" t="s">
        <v>62</v>
      </c>
      <c r="AM365" s="56" t="s">
        <v>63</v>
      </c>
      <c r="AN365" s="56" t="s">
        <v>64</v>
      </c>
      <c r="AO365" s="56" t="s">
        <v>58</v>
      </c>
      <c r="AP365" s="56" t="s">
        <v>59</v>
      </c>
      <c r="AQ365" s="56" t="s">
        <v>60</v>
      </c>
      <c r="AR365" s="56" t="s">
        <v>61</v>
      </c>
      <c r="AS365" s="56" t="s">
        <v>62</v>
      </c>
      <c r="AT365" s="56" t="s">
        <v>63</v>
      </c>
      <c r="AU365" s="56" t="s">
        <v>64</v>
      </c>
      <c r="AV365" s="56" t="s">
        <v>58</v>
      </c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</row>
    <row r="366" spans="1:65" s="52" customFormat="1" ht="14.25" customHeight="1" hidden="1">
      <c r="A366" s="54" t="s">
        <v>72</v>
      </c>
      <c r="B366" s="54">
        <v>2020</v>
      </c>
      <c r="C366" s="54">
        <v>15</v>
      </c>
      <c r="D366" s="54">
        <v>16</v>
      </c>
      <c r="E366" s="54">
        <v>17</v>
      </c>
      <c r="F366" s="54">
        <v>18</v>
      </c>
      <c r="G366" s="54">
        <v>19</v>
      </c>
      <c r="H366" s="54">
        <v>20</v>
      </c>
      <c r="I366" s="54">
        <v>21</v>
      </c>
      <c r="J366" s="54">
        <v>22</v>
      </c>
      <c r="K366" s="54">
        <v>23</v>
      </c>
      <c r="L366" s="54">
        <v>24</v>
      </c>
      <c r="M366" s="54">
        <v>25</v>
      </c>
      <c r="N366" s="54">
        <v>26</v>
      </c>
      <c r="O366" s="54">
        <v>27</v>
      </c>
      <c r="P366" s="54">
        <v>28</v>
      </c>
      <c r="Q366" s="54">
        <v>29</v>
      </c>
      <c r="R366" s="54">
        <v>30</v>
      </c>
      <c r="S366" s="54">
        <v>31</v>
      </c>
      <c r="T366" s="54">
        <v>1</v>
      </c>
      <c r="U366" s="54">
        <v>2</v>
      </c>
      <c r="V366" s="54">
        <v>3</v>
      </c>
      <c r="W366" s="54">
        <v>4</v>
      </c>
      <c r="X366" s="54">
        <v>5</v>
      </c>
      <c r="Y366" s="54">
        <v>6</v>
      </c>
      <c r="Z366" s="54">
        <v>7</v>
      </c>
      <c r="AA366" s="54">
        <v>8</v>
      </c>
      <c r="AB366" s="54">
        <v>9</v>
      </c>
      <c r="AC366" s="54">
        <v>10</v>
      </c>
      <c r="AD366" s="54">
        <v>11</v>
      </c>
      <c r="AE366" s="54">
        <v>12</v>
      </c>
      <c r="AF366" s="54">
        <v>13</v>
      </c>
      <c r="AG366" s="54">
        <v>14</v>
      </c>
      <c r="AH366" s="2"/>
      <c r="AI366" s="56" t="s">
        <v>59</v>
      </c>
      <c r="AJ366" s="56" t="s">
        <v>60</v>
      </c>
      <c r="AK366" s="56" t="s">
        <v>61</v>
      </c>
      <c r="AL366" s="56" t="s">
        <v>62</v>
      </c>
      <c r="AM366" s="56" t="s">
        <v>63</v>
      </c>
      <c r="AN366" s="56" t="s">
        <v>64</v>
      </c>
      <c r="AO366" s="56" t="s">
        <v>58</v>
      </c>
      <c r="AP366" s="56" t="s">
        <v>59</v>
      </c>
      <c r="AQ366" s="56" t="s">
        <v>60</v>
      </c>
      <c r="AR366" s="56" t="s">
        <v>61</v>
      </c>
      <c r="AS366" s="56" t="s">
        <v>62</v>
      </c>
      <c r="AT366" s="56" t="s">
        <v>63</v>
      </c>
      <c r="AU366" s="56" t="s">
        <v>64</v>
      </c>
      <c r="AV366" s="56" t="s">
        <v>58</v>
      </c>
      <c r="AW366" s="56" t="s">
        <v>59</v>
      </c>
      <c r="AX366" s="56" t="s">
        <v>60</v>
      </c>
      <c r="AY366" s="56" t="s">
        <v>61</v>
      </c>
      <c r="AZ366" s="56" t="s">
        <v>62</v>
      </c>
      <c r="BA366" s="56" t="s">
        <v>63</v>
      </c>
      <c r="BB366" s="56" t="s">
        <v>64</v>
      </c>
      <c r="BC366" s="56" t="s">
        <v>58</v>
      </c>
      <c r="BD366" s="56" t="s">
        <v>59</v>
      </c>
      <c r="BE366" s="56" t="s">
        <v>60</v>
      </c>
      <c r="BF366" s="56" t="s">
        <v>61</v>
      </c>
      <c r="BG366" s="56" t="s">
        <v>62</v>
      </c>
      <c r="BH366" s="56" t="s">
        <v>63</v>
      </c>
      <c r="BI366" s="56" t="s">
        <v>64</v>
      </c>
      <c r="BJ366" s="56" t="s">
        <v>58</v>
      </c>
      <c r="BK366" s="56" t="s">
        <v>59</v>
      </c>
      <c r="BL366" s="56" t="s">
        <v>60</v>
      </c>
      <c r="BM366" s="56" t="s">
        <v>61</v>
      </c>
    </row>
    <row r="367" spans="1:65" s="52" customFormat="1" ht="14.25" customHeight="1" hidden="1">
      <c r="A367" s="54" t="s">
        <v>73</v>
      </c>
      <c r="B367" s="54">
        <v>2020</v>
      </c>
      <c r="C367" s="54">
        <v>15</v>
      </c>
      <c r="D367" s="54">
        <v>16</v>
      </c>
      <c r="E367" s="54">
        <v>17</v>
      </c>
      <c r="F367" s="54">
        <v>18</v>
      </c>
      <c r="G367" s="54">
        <v>19</v>
      </c>
      <c r="H367" s="54">
        <v>20</v>
      </c>
      <c r="I367" s="54">
        <v>21</v>
      </c>
      <c r="J367" s="54">
        <v>22</v>
      </c>
      <c r="K367" s="54">
        <v>23</v>
      </c>
      <c r="L367" s="54">
        <v>24</v>
      </c>
      <c r="M367" s="54">
        <v>25</v>
      </c>
      <c r="N367" s="54">
        <v>26</v>
      </c>
      <c r="O367" s="54">
        <v>27</v>
      </c>
      <c r="P367" s="54">
        <v>28</v>
      </c>
      <c r="Q367" s="54">
        <v>29</v>
      </c>
      <c r="R367" s="54">
        <v>1</v>
      </c>
      <c r="S367" s="54">
        <v>2</v>
      </c>
      <c r="T367" s="54">
        <v>3</v>
      </c>
      <c r="U367" s="54">
        <v>4</v>
      </c>
      <c r="V367" s="54">
        <v>5</v>
      </c>
      <c r="W367" s="54">
        <v>6</v>
      </c>
      <c r="X367" s="54">
        <v>7</v>
      </c>
      <c r="Y367" s="54">
        <v>8</v>
      </c>
      <c r="Z367" s="54">
        <v>9</v>
      </c>
      <c r="AA367" s="54">
        <v>10</v>
      </c>
      <c r="AB367" s="54">
        <v>11</v>
      </c>
      <c r="AC367" s="54">
        <v>12</v>
      </c>
      <c r="AD367" s="54">
        <v>13</v>
      </c>
      <c r="AE367" s="54">
        <v>14</v>
      </c>
      <c r="AF367" s="54"/>
      <c r="AG367" s="54"/>
      <c r="AH367" s="31"/>
      <c r="AI367" s="56" t="s">
        <v>62</v>
      </c>
      <c r="AJ367" s="56" t="s">
        <v>63</v>
      </c>
      <c r="AK367" s="56" t="s">
        <v>64</v>
      </c>
      <c r="AL367" s="56" t="s">
        <v>58</v>
      </c>
      <c r="AM367" s="56" t="s">
        <v>59</v>
      </c>
      <c r="AN367" s="56" t="s">
        <v>60</v>
      </c>
      <c r="AO367" s="56" t="s">
        <v>61</v>
      </c>
      <c r="AP367" s="56" t="s">
        <v>62</v>
      </c>
      <c r="AQ367" s="56" t="s">
        <v>63</v>
      </c>
      <c r="AR367" s="56" t="s">
        <v>64</v>
      </c>
      <c r="AS367" s="56" t="s">
        <v>58</v>
      </c>
      <c r="AT367" s="56" t="s">
        <v>59</v>
      </c>
      <c r="AU367" s="56" t="s">
        <v>60</v>
      </c>
      <c r="AV367" s="56" t="s">
        <v>61</v>
      </c>
      <c r="AW367" s="56" t="s">
        <v>62</v>
      </c>
      <c r="AX367" s="56" t="s">
        <v>63</v>
      </c>
      <c r="AY367" s="56" t="s">
        <v>64</v>
      </c>
      <c r="AZ367" s="56" t="s">
        <v>58</v>
      </c>
      <c r="BA367" s="56" t="s">
        <v>59</v>
      </c>
      <c r="BB367" s="56" t="s">
        <v>60</v>
      </c>
      <c r="BC367" s="56" t="s">
        <v>61</v>
      </c>
      <c r="BD367" s="56" t="s">
        <v>62</v>
      </c>
      <c r="BE367" s="56" t="s">
        <v>63</v>
      </c>
      <c r="BF367" s="56" t="s">
        <v>64</v>
      </c>
      <c r="BG367" s="56" t="s">
        <v>58</v>
      </c>
      <c r="BH367" s="56" t="s">
        <v>59</v>
      </c>
      <c r="BI367" s="56" t="s">
        <v>60</v>
      </c>
      <c r="BJ367" s="56" t="s">
        <v>61</v>
      </c>
      <c r="BK367" s="56" t="s">
        <v>62</v>
      </c>
      <c r="BL367" s="56"/>
      <c r="BM367" s="56"/>
    </row>
    <row r="368" spans="1:65" s="52" customFormat="1" ht="14.25" customHeight="1" hidden="1">
      <c r="A368" s="54" t="s">
        <v>74</v>
      </c>
      <c r="B368" s="54">
        <v>2020</v>
      </c>
      <c r="C368" s="54">
        <v>15</v>
      </c>
      <c r="D368" s="54">
        <v>16</v>
      </c>
      <c r="E368" s="54">
        <v>17</v>
      </c>
      <c r="F368" s="54">
        <v>18</v>
      </c>
      <c r="G368" s="54">
        <v>19</v>
      </c>
      <c r="H368" s="54">
        <v>20</v>
      </c>
      <c r="I368" s="54">
        <v>21</v>
      </c>
      <c r="J368" s="54">
        <v>22</v>
      </c>
      <c r="K368" s="54">
        <v>23</v>
      </c>
      <c r="L368" s="54">
        <v>24</v>
      </c>
      <c r="M368" s="54">
        <v>25</v>
      </c>
      <c r="N368" s="54">
        <v>26</v>
      </c>
      <c r="O368" s="54">
        <v>27</v>
      </c>
      <c r="P368" s="54">
        <v>28</v>
      </c>
      <c r="Q368" s="54">
        <v>29</v>
      </c>
      <c r="R368" s="54">
        <v>30</v>
      </c>
      <c r="S368" s="54">
        <v>31</v>
      </c>
      <c r="T368" s="54">
        <v>1</v>
      </c>
      <c r="U368" s="54">
        <v>2</v>
      </c>
      <c r="V368" s="54">
        <v>3</v>
      </c>
      <c r="W368" s="54">
        <v>4</v>
      </c>
      <c r="X368" s="54">
        <v>5</v>
      </c>
      <c r="Y368" s="54">
        <v>6</v>
      </c>
      <c r="Z368" s="54">
        <v>7</v>
      </c>
      <c r="AA368" s="54">
        <v>8</v>
      </c>
      <c r="AB368" s="54">
        <v>9</v>
      </c>
      <c r="AC368" s="54">
        <v>10</v>
      </c>
      <c r="AD368" s="54">
        <v>11</v>
      </c>
      <c r="AE368" s="54">
        <v>12</v>
      </c>
      <c r="AF368" s="54">
        <v>13</v>
      </c>
      <c r="AG368" s="54">
        <v>14</v>
      </c>
      <c r="AH368" s="31"/>
      <c r="AI368" s="56" t="s">
        <v>63</v>
      </c>
      <c r="AJ368" s="56" t="s">
        <v>64</v>
      </c>
      <c r="AK368" s="56" t="s">
        <v>58</v>
      </c>
      <c r="AL368" s="56" t="s">
        <v>59</v>
      </c>
      <c r="AM368" s="56" t="s">
        <v>60</v>
      </c>
      <c r="AN368" s="56" t="s">
        <v>61</v>
      </c>
      <c r="AO368" s="56" t="s">
        <v>62</v>
      </c>
      <c r="AP368" s="56" t="s">
        <v>63</v>
      </c>
      <c r="AQ368" s="56" t="s">
        <v>64</v>
      </c>
      <c r="AR368" s="56" t="s">
        <v>58</v>
      </c>
      <c r="AS368" s="56" t="s">
        <v>59</v>
      </c>
      <c r="AT368" s="56" t="s">
        <v>60</v>
      </c>
      <c r="AU368" s="56" t="s">
        <v>61</v>
      </c>
      <c r="AV368" s="56" t="s">
        <v>62</v>
      </c>
      <c r="AW368" s="56" t="s">
        <v>63</v>
      </c>
      <c r="AX368" s="56" t="s">
        <v>64</v>
      </c>
      <c r="AY368" s="56" t="s">
        <v>58</v>
      </c>
      <c r="AZ368" s="56" t="s">
        <v>59</v>
      </c>
      <c r="BA368" s="56" t="s">
        <v>60</v>
      </c>
      <c r="BB368" s="56" t="s">
        <v>61</v>
      </c>
      <c r="BC368" s="56" t="s">
        <v>62</v>
      </c>
      <c r="BD368" s="56" t="s">
        <v>63</v>
      </c>
      <c r="BE368" s="56" t="s">
        <v>64</v>
      </c>
      <c r="BF368" s="56" t="s">
        <v>58</v>
      </c>
      <c r="BG368" s="56" t="s">
        <v>59</v>
      </c>
      <c r="BH368" s="56" t="s">
        <v>60</v>
      </c>
      <c r="BI368" s="56" t="s">
        <v>61</v>
      </c>
      <c r="BJ368" s="56" t="s">
        <v>62</v>
      </c>
      <c r="BK368" s="56" t="s">
        <v>63</v>
      </c>
      <c r="BL368" s="56" t="s">
        <v>64</v>
      </c>
      <c r="BM368" s="56" t="s">
        <v>58</v>
      </c>
    </row>
    <row r="369" spans="1:65" s="52" customFormat="1" ht="14.25" customHeight="1" hidden="1">
      <c r="A369" s="54" t="s">
        <v>75</v>
      </c>
      <c r="B369" s="54">
        <v>2020</v>
      </c>
      <c r="C369" s="54">
        <v>15</v>
      </c>
      <c r="D369" s="54">
        <v>16</v>
      </c>
      <c r="E369" s="54">
        <v>17</v>
      </c>
      <c r="F369" s="54">
        <v>18</v>
      </c>
      <c r="G369" s="54">
        <v>19</v>
      </c>
      <c r="H369" s="54">
        <v>20</v>
      </c>
      <c r="I369" s="54">
        <v>21</v>
      </c>
      <c r="J369" s="54">
        <v>22</v>
      </c>
      <c r="K369" s="54">
        <v>23</v>
      </c>
      <c r="L369" s="54">
        <v>24</v>
      </c>
      <c r="M369" s="54">
        <v>25</v>
      </c>
      <c r="N369" s="54">
        <v>26</v>
      </c>
      <c r="O369" s="54">
        <v>27</v>
      </c>
      <c r="P369" s="54">
        <v>28</v>
      </c>
      <c r="Q369" s="54">
        <v>29</v>
      </c>
      <c r="R369" s="54">
        <v>30</v>
      </c>
      <c r="S369" s="54">
        <v>1</v>
      </c>
      <c r="T369" s="54">
        <v>2</v>
      </c>
      <c r="U369" s="54">
        <v>3</v>
      </c>
      <c r="V369" s="54">
        <v>4</v>
      </c>
      <c r="W369" s="54">
        <v>5</v>
      </c>
      <c r="X369" s="54">
        <v>6</v>
      </c>
      <c r="Y369" s="54">
        <v>7</v>
      </c>
      <c r="Z369" s="54">
        <v>8</v>
      </c>
      <c r="AA369" s="54">
        <v>9</v>
      </c>
      <c r="AB369" s="54">
        <v>10</v>
      </c>
      <c r="AC369" s="54">
        <v>11</v>
      </c>
      <c r="AD369" s="54">
        <v>12</v>
      </c>
      <c r="AE369" s="54">
        <v>13</v>
      </c>
      <c r="AF369" s="54">
        <v>14</v>
      </c>
      <c r="AG369" s="54"/>
      <c r="AH369" s="31"/>
      <c r="AI369" s="56" t="s">
        <v>59</v>
      </c>
      <c r="AJ369" s="56" t="s">
        <v>60</v>
      </c>
      <c r="AK369" s="56" t="s">
        <v>61</v>
      </c>
      <c r="AL369" s="56" t="s">
        <v>62</v>
      </c>
      <c r="AM369" s="56" t="s">
        <v>63</v>
      </c>
      <c r="AN369" s="56" t="s">
        <v>64</v>
      </c>
      <c r="AO369" s="56" t="s">
        <v>58</v>
      </c>
      <c r="AP369" s="56" t="s">
        <v>59</v>
      </c>
      <c r="AQ369" s="56" t="s">
        <v>60</v>
      </c>
      <c r="AR369" s="56" t="s">
        <v>61</v>
      </c>
      <c r="AS369" s="56" t="s">
        <v>62</v>
      </c>
      <c r="AT369" s="56" t="s">
        <v>63</v>
      </c>
      <c r="AU369" s="56" t="s">
        <v>64</v>
      </c>
      <c r="AV369" s="56" t="s">
        <v>58</v>
      </c>
      <c r="AW369" s="56" t="s">
        <v>59</v>
      </c>
      <c r="AX369" s="56" t="s">
        <v>60</v>
      </c>
      <c r="AY369" s="56" t="s">
        <v>61</v>
      </c>
      <c r="AZ369" s="56" t="s">
        <v>62</v>
      </c>
      <c r="BA369" s="56" t="s">
        <v>63</v>
      </c>
      <c r="BB369" s="56" t="s">
        <v>64</v>
      </c>
      <c r="BC369" s="56" t="s">
        <v>58</v>
      </c>
      <c r="BD369" s="56" t="s">
        <v>59</v>
      </c>
      <c r="BE369" s="56" t="s">
        <v>60</v>
      </c>
      <c r="BF369" s="56" t="s">
        <v>61</v>
      </c>
      <c r="BG369" s="56" t="s">
        <v>62</v>
      </c>
      <c r="BH369" s="56" t="s">
        <v>63</v>
      </c>
      <c r="BI369" s="56" t="s">
        <v>64</v>
      </c>
      <c r="BJ369" s="56" t="s">
        <v>58</v>
      </c>
      <c r="BK369" s="56" t="s">
        <v>59</v>
      </c>
      <c r="BL369" s="56" t="s">
        <v>60</v>
      </c>
      <c r="BM369" s="56"/>
    </row>
    <row r="370" spans="1:65" s="52" customFormat="1" ht="14.25" customHeight="1" hidden="1">
      <c r="A370" s="54" t="s">
        <v>76</v>
      </c>
      <c r="B370" s="54">
        <v>2020</v>
      </c>
      <c r="C370" s="54">
        <v>15</v>
      </c>
      <c r="D370" s="54">
        <v>16</v>
      </c>
      <c r="E370" s="54">
        <v>17</v>
      </c>
      <c r="F370" s="54">
        <v>18</v>
      </c>
      <c r="G370" s="54">
        <v>19</v>
      </c>
      <c r="H370" s="54">
        <v>20</v>
      </c>
      <c r="I370" s="54">
        <v>21</v>
      </c>
      <c r="J370" s="54">
        <v>22</v>
      </c>
      <c r="K370" s="54">
        <v>23</v>
      </c>
      <c r="L370" s="54">
        <v>24</v>
      </c>
      <c r="M370" s="54">
        <v>25</v>
      </c>
      <c r="N370" s="54">
        <v>26</v>
      </c>
      <c r="O370" s="54">
        <v>27</v>
      </c>
      <c r="P370" s="54">
        <v>28</v>
      </c>
      <c r="Q370" s="54">
        <v>29</v>
      </c>
      <c r="R370" s="54">
        <v>30</v>
      </c>
      <c r="S370" s="54">
        <v>31</v>
      </c>
      <c r="T370" s="54">
        <v>1</v>
      </c>
      <c r="U370" s="54">
        <v>2</v>
      </c>
      <c r="V370" s="54">
        <v>3</v>
      </c>
      <c r="W370" s="54">
        <v>4</v>
      </c>
      <c r="X370" s="54">
        <v>5</v>
      </c>
      <c r="Y370" s="54">
        <v>6</v>
      </c>
      <c r="Z370" s="54">
        <v>7</v>
      </c>
      <c r="AA370" s="54">
        <v>8</v>
      </c>
      <c r="AB370" s="54">
        <v>9</v>
      </c>
      <c r="AC370" s="54">
        <v>10</v>
      </c>
      <c r="AD370" s="54">
        <v>11</v>
      </c>
      <c r="AE370" s="54">
        <v>12</v>
      </c>
      <c r="AF370" s="54">
        <v>13</v>
      </c>
      <c r="AG370" s="54">
        <v>14</v>
      </c>
      <c r="AH370" s="31"/>
      <c r="AI370" s="56" t="s">
        <v>61</v>
      </c>
      <c r="AJ370" s="56" t="s">
        <v>62</v>
      </c>
      <c r="AK370" s="56" t="s">
        <v>63</v>
      </c>
      <c r="AL370" s="56" t="s">
        <v>64</v>
      </c>
      <c r="AM370" s="56" t="s">
        <v>58</v>
      </c>
      <c r="AN370" s="56" t="s">
        <v>59</v>
      </c>
      <c r="AO370" s="56" t="s">
        <v>60</v>
      </c>
      <c r="AP370" s="56" t="s">
        <v>61</v>
      </c>
      <c r="AQ370" s="56" t="s">
        <v>62</v>
      </c>
      <c r="AR370" s="56" t="s">
        <v>63</v>
      </c>
      <c r="AS370" s="56" t="s">
        <v>64</v>
      </c>
      <c r="AT370" s="56" t="s">
        <v>58</v>
      </c>
      <c r="AU370" s="56" t="s">
        <v>59</v>
      </c>
      <c r="AV370" s="56" t="s">
        <v>60</v>
      </c>
      <c r="AW370" s="56" t="s">
        <v>61</v>
      </c>
      <c r="AX370" s="56" t="s">
        <v>62</v>
      </c>
      <c r="AY370" s="56" t="s">
        <v>63</v>
      </c>
      <c r="AZ370" s="56" t="s">
        <v>64</v>
      </c>
      <c r="BA370" s="56" t="s">
        <v>58</v>
      </c>
      <c r="BB370" s="56" t="s">
        <v>59</v>
      </c>
      <c r="BC370" s="56" t="s">
        <v>60</v>
      </c>
      <c r="BD370" s="56" t="s">
        <v>61</v>
      </c>
      <c r="BE370" s="56" t="s">
        <v>62</v>
      </c>
      <c r="BF370" s="56" t="s">
        <v>63</v>
      </c>
      <c r="BG370" s="56" t="s">
        <v>64</v>
      </c>
      <c r="BH370" s="56" t="s">
        <v>58</v>
      </c>
      <c r="BI370" s="56" t="s">
        <v>59</v>
      </c>
      <c r="BJ370" s="56" t="s">
        <v>60</v>
      </c>
      <c r="BK370" s="56" t="s">
        <v>61</v>
      </c>
      <c r="BL370" s="56" t="s">
        <v>62</v>
      </c>
      <c r="BM370" s="56" t="s">
        <v>63</v>
      </c>
    </row>
    <row r="371" spans="1:65" s="52" customFormat="1" ht="14.25" customHeight="1" hidden="1">
      <c r="A371" s="54" t="s">
        <v>77</v>
      </c>
      <c r="B371" s="54">
        <v>2020</v>
      </c>
      <c r="C371" s="54">
        <v>15</v>
      </c>
      <c r="D371" s="54">
        <v>16</v>
      </c>
      <c r="E371" s="54">
        <v>17</v>
      </c>
      <c r="F371" s="54">
        <v>18</v>
      </c>
      <c r="G371" s="54">
        <v>19</v>
      </c>
      <c r="H371" s="54">
        <v>20</v>
      </c>
      <c r="I371" s="54">
        <v>21</v>
      </c>
      <c r="J371" s="54">
        <v>22</v>
      </c>
      <c r="K371" s="54">
        <v>23</v>
      </c>
      <c r="L371" s="54">
        <v>24</v>
      </c>
      <c r="M371" s="54">
        <v>25</v>
      </c>
      <c r="N371" s="54">
        <v>26</v>
      </c>
      <c r="O371" s="54">
        <v>27</v>
      </c>
      <c r="P371" s="54">
        <v>28</v>
      </c>
      <c r="Q371" s="54">
        <v>29</v>
      </c>
      <c r="R371" s="54">
        <v>30</v>
      </c>
      <c r="S371" s="54">
        <v>1</v>
      </c>
      <c r="T371" s="54">
        <v>2</v>
      </c>
      <c r="U371" s="54">
        <v>3</v>
      </c>
      <c r="V371" s="54">
        <v>4</v>
      </c>
      <c r="W371" s="54">
        <v>5</v>
      </c>
      <c r="X371" s="54">
        <v>6</v>
      </c>
      <c r="Y371" s="54">
        <v>7</v>
      </c>
      <c r="Z371" s="54">
        <v>8</v>
      </c>
      <c r="AA371" s="54">
        <v>9</v>
      </c>
      <c r="AB371" s="54">
        <v>10</v>
      </c>
      <c r="AC371" s="54">
        <v>11</v>
      </c>
      <c r="AD371" s="54">
        <v>12</v>
      </c>
      <c r="AE371" s="54">
        <v>13</v>
      </c>
      <c r="AF371" s="54">
        <v>14</v>
      </c>
      <c r="AG371" s="54"/>
      <c r="AH371" s="31"/>
      <c r="AI371" s="56" t="s">
        <v>64</v>
      </c>
      <c r="AJ371" s="56" t="s">
        <v>58</v>
      </c>
      <c r="AK371" s="56" t="s">
        <v>59</v>
      </c>
      <c r="AL371" s="56" t="s">
        <v>60</v>
      </c>
      <c r="AM371" s="56" t="s">
        <v>61</v>
      </c>
      <c r="AN371" s="56" t="s">
        <v>62</v>
      </c>
      <c r="AO371" s="56" t="s">
        <v>63</v>
      </c>
      <c r="AP371" s="56" t="s">
        <v>64</v>
      </c>
      <c r="AQ371" s="56" t="s">
        <v>58</v>
      </c>
      <c r="AR371" s="56" t="s">
        <v>59</v>
      </c>
      <c r="AS371" s="56" t="s">
        <v>60</v>
      </c>
      <c r="AT371" s="56" t="s">
        <v>61</v>
      </c>
      <c r="AU371" s="56" t="s">
        <v>62</v>
      </c>
      <c r="AV371" s="56" t="s">
        <v>63</v>
      </c>
      <c r="AW371" s="56" t="s">
        <v>64</v>
      </c>
      <c r="AX371" s="56" t="s">
        <v>58</v>
      </c>
      <c r="AY371" s="56" t="s">
        <v>59</v>
      </c>
      <c r="AZ371" s="56" t="s">
        <v>60</v>
      </c>
      <c r="BA371" s="56" t="s">
        <v>61</v>
      </c>
      <c r="BB371" s="56" t="s">
        <v>62</v>
      </c>
      <c r="BC371" s="56" t="s">
        <v>63</v>
      </c>
      <c r="BD371" s="56" t="s">
        <v>64</v>
      </c>
      <c r="BE371" s="56" t="s">
        <v>58</v>
      </c>
      <c r="BF371" s="56" t="s">
        <v>59</v>
      </c>
      <c r="BG371" s="56" t="s">
        <v>60</v>
      </c>
      <c r="BH371" s="56" t="s">
        <v>61</v>
      </c>
      <c r="BI371" s="56" t="s">
        <v>62</v>
      </c>
      <c r="BJ371" s="56" t="s">
        <v>63</v>
      </c>
      <c r="BK371" s="56" t="s">
        <v>64</v>
      </c>
      <c r="BL371" s="56" t="s">
        <v>58</v>
      </c>
      <c r="BM371" s="56"/>
    </row>
    <row r="372" spans="1:65" s="52" customFormat="1" ht="14.25" customHeight="1" hidden="1">
      <c r="A372" s="54" t="s">
        <v>78</v>
      </c>
      <c r="B372" s="54">
        <v>2020</v>
      </c>
      <c r="C372" s="54">
        <v>15</v>
      </c>
      <c r="D372" s="54">
        <v>16</v>
      </c>
      <c r="E372" s="54">
        <v>17</v>
      </c>
      <c r="F372" s="54">
        <v>18</v>
      </c>
      <c r="G372" s="54">
        <v>19</v>
      </c>
      <c r="H372" s="54">
        <v>20</v>
      </c>
      <c r="I372" s="54">
        <v>21</v>
      </c>
      <c r="J372" s="54">
        <v>22</v>
      </c>
      <c r="K372" s="54">
        <v>23</v>
      </c>
      <c r="L372" s="54">
        <v>24</v>
      </c>
      <c r="M372" s="54">
        <v>25</v>
      </c>
      <c r="N372" s="54">
        <v>26</v>
      </c>
      <c r="O372" s="54">
        <v>27</v>
      </c>
      <c r="P372" s="54">
        <v>28</v>
      </c>
      <c r="Q372" s="54">
        <v>29</v>
      </c>
      <c r="R372" s="54">
        <v>30</v>
      </c>
      <c r="S372" s="54">
        <v>31</v>
      </c>
      <c r="T372" s="54">
        <v>1</v>
      </c>
      <c r="U372" s="54">
        <v>2</v>
      </c>
      <c r="V372" s="54">
        <v>3</v>
      </c>
      <c r="W372" s="54">
        <v>4</v>
      </c>
      <c r="X372" s="54">
        <v>5</v>
      </c>
      <c r="Y372" s="54">
        <v>6</v>
      </c>
      <c r="Z372" s="54">
        <v>7</v>
      </c>
      <c r="AA372" s="54">
        <v>8</v>
      </c>
      <c r="AB372" s="54">
        <v>9</v>
      </c>
      <c r="AC372" s="54">
        <v>10</v>
      </c>
      <c r="AD372" s="54">
        <v>11</v>
      </c>
      <c r="AE372" s="54">
        <v>12</v>
      </c>
      <c r="AF372" s="54">
        <v>13</v>
      </c>
      <c r="AG372" s="54">
        <v>14</v>
      </c>
      <c r="AH372" s="31"/>
      <c r="AI372" s="56" t="s">
        <v>59</v>
      </c>
      <c r="AJ372" s="56" t="s">
        <v>60</v>
      </c>
      <c r="AK372" s="56" t="s">
        <v>61</v>
      </c>
      <c r="AL372" s="56" t="s">
        <v>62</v>
      </c>
      <c r="AM372" s="56" t="s">
        <v>63</v>
      </c>
      <c r="AN372" s="56" t="s">
        <v>64</v>
      </c>
      <c r="AO372" s="56" t="s">
        <v>58</v>
      </c>
      <c r="AP372" s="56" t="s">
        <v>59</v>
      </c>
      <c r="AQ372" s="56" t="s">
        <v>60</v>
      </c>
      <c r="AR372" s="56" t="s">
        <v>61</v>
      </c>
      <c r="AS372" s="56" t="s">
        <v>62</v>
      </c>
      <c r="AT372" s="56" t="s">
        <v>63</v>
      </c>
      <c r="AU372" s="56" t="s">
        <v>64</v>
      </c>
      <c r="AV372" s="56" t="s">
        <v>58</v>
      </c>
      <c r="AW372" s="56" t="s">
        <v>59</v>
      </c>
      <c r="AX372" s="56" t="s">
        <v>60</v>
      </c>
      <c r="AY372" s="56" t="s">
        <v>61</v>
      </c>
      <c r="AZ372" s="56" t="s">
        <v>62</v>
      </c>
      <c r="BA372" s="56" t="s">
        <v>63</v>
      </c>
      <c r="BB372" s="56" t="s">
        <v>64</v>
      </c>
      <c r="BC372" s="56" t="s">
        <v>58</v>
      </c>
      <c r="BD372" s="56" t="s">
        <v>59</v>
      </c>
      <c r="BE372" s="56" t="s">
        <v>60</v>
      </c>
      <c r="BF372" s="56" t="s">
        <v>61</v>
      </c>
      <c r="BG372" s="56" t="s">
        <v>62</v>
      </c>
      <c r="BH372" s="56" t="s">
        <v>63</v>
      </c>
      <c r="BI372" s="56" t="s">
        <v>64</v>
      </c>
      <c r="BJ372" s="56" t="s">
        <v>58</v>
      </c>
      <c r="BK372" s="56" t="s">
        <v>59</v>
      </c>
      <c r="BL372" s="56" t="s">
        <v>60</v>
      </c>
      <c r="BM372" s="56" t="s">
        <v>61</v>
      </c>
    </row>
    <row r="373" spans="1:65" s="52" customFormat="1" ht="14.25" customHeight="1" hidden="1">
      <c r="A373" s="54" t="s">
        <v>79</v>
      </c>
      <c r="B373" s="54">
        <v>2020</v>
      </c>
      <c r="C373" s="54">
        <v>15</v>
      </c>
      <c r="D373" s="54">
        <v>16</v>
      </c>
      <c r="E373" s="54">
        <v>17</v>
      </c>
      <c r="F373" s="54">
        <v>18</v>
      </c>
      <c r="G373" s="54">
        <v>19</v>
      </c>
      <c r="H373" s="54">
        <v>20</v>
      </c>
      <c r="I373" s="54">
        <v>21</v>
      </c>
      <c r="J373" s="54">
        <v>22</v>
      </c>
      <c r="K373" s="54">
        <v>23</v>
      </c>
      <c r="L373" s="54">
        <v>24</v>
      </c>
      <c r="M373" s="54">
        <v>25</v>
      </c>
      <c r="N373" s="54">
        <v>26</v>
      </c>
      <c r="O373" s="54">
        <v>27</v>
      </c>
      <c r="P373" s="54">
        <v>28</v>
      </c>
      <c r="Q373" s="54">
        <v>29</v>
      </c>
      <c r="R373" s="54">
        <v>30</v>
      </c>
      <c r="S373" s="54">
        <v>31</v>
      </c>
      <c r="T373" s="54">
        <v>1</v>
      </c>
      <c r="U373" s="54">
        <v>2</v>
      </c>
      <c r="V373" s="54">
        <v>3</v>
      </c>
      <c r="W373" s="54">
        <v>4</v>
      </c>
      <c r="X373" s="54">
        <v>5</v>
      </c>
      <c r="Y373" s="54">
        <v>6</v>
      </c>
      <c r="Z373" s="54">
        <v>7</v>
      </c>
      <c r="AA373" s="54">
        <v>8</v>
      </c>
      <c r="AB373" s="54">
        <v>9</v>
      </c>
      <c r="AC373" s="54">
        <v>10</v>
      </c>
      <c r="AD373" s="54">
        <v>11</v>
      </c>
      <c r="AE373" s="54">
        <v>12</v>
      </c>
      <c r="AF373" s="54">
        <v>13</v>
      </c>
      <c r="AG373" s="54">
        <v>14</v>
      </c>
      <c r="AH373" s="31"/>
      <c r="AI373" s="56" t="s">
        <v>62</v>
      </c>
      <c r="AJ373" s="56" t="s">
        <v>63</v>
      </c>
      <c r="AK373" s="56" t="s">
        <v>64</v>
      </c>
      <c r="AL373" s="56" t="s">
        <v>58</v>
      </c>
      <c r="AM373" s="56" t="s">
        <v>59</v>
      </c>
      <c r="AN373" s="56" t="s">
        <v>60</v>
      </c>
      <c r="AO373" s="56" t="s">
        <v>61</v>
      </c>
      <c r="AP373" s="56" t="s">
        <v>62</v>
      </c>
      <c r="AQ373" s="56" t="s">
        <v>63</v>
      </c>
      <c r="AR373" s="56" t="s">
        <v>64</v>
      </c>
      <c r="AS373" s="56" t="s">
        <v>58</v>
      </c>
      <c r="AT373" s="56" t="s">
        <v>59</v>
      </c>
      <c r="AU373" s="56" t="s">
        <v>60</v>
      </c>
      <c r="AV373" s="56" t="s">
        <v>61</v>
      </c>
      <c r="AW373" s="56" t="s">
        <v>62</v>
      </c>
      <c r="AX373" s="56" t="s">
        <v>63</v>
      </c>
      <c r="AY373" s="56" t="s">
        <v>64</v>
      </c>
      <c r="AZ373" s="56" t="s">
        <v>58</v>
      </c>
      <c r="BA373" s="56" t="s">
        <v>59</v>
      </c>
      <c r="BB373" s="56" t="s">
        <v>60</v>
      </c>
      <c r="BC373" s="56" t="s">
        <v>61</v>
      </c>
      <c r="BD373" s="56" t="s">
        <v>62</v>
      </c>
      <c r="BE373" s="56" t="s">
        <v>63</v>
      </c>
      <c r="BF373" s="56" t="s">
        <v>64</v>
      </c>
      <c r="BG373" s="56" t="s">
        <v>58</v>
      </c>
      <c r="BH373" s="56" t="s">
        <v>59</v>
      </c>
      <c r="BI373" s="56" t="s">
        <v>60</v>
      </c>
      <c r="BJ373" s="56" t="s">
        <v>61</v>
      </c>
      <c r="BK373" s="56" t="s">
        <v>62</v>
      </c>
      <c r="BL373" s="56" t="s">
        <v>63</v>
      </c>
      <c r="BM373" s="56" t="s">
        <v>64</v>
      </c>
    </row>
    <row r="374" spans="1:65" s="52" customFormat="1" ht="14.25" customHeight="1" hidden="1">
      <c r="A374" s="54" t="s">
        <v>80</v>
      </c>
      <c r="B374" s="54">
        <v>2020</v>
      </c>
      <c r="C374" s="54">
        <v>15</v>
      </c>
      <c r="D374" s="54">
        <v>16</v>
      </c>
      <c r="E374" s="54">
        <v>17</v>
      </c>
      <c r="F374" s="54">
        <v>18</v>
      </c>
      <c r="G374" s="54">
        <v>19</v>
      </c>
      <c r="H374" s="54">
        <v>20</v>
      </c>
      <c r="I374" s="54">
        <v>21</v>
      </c>
      <c r="J374" s="54">
        <v>22</v>
      </c>
      <c r="K374" s="54">
        <v>23</v>
      </c>
      <c r="L374" s="54">
        <v>24</v>
      </c>
      <c r="M374" s="54">
        <v>25</v>
      </c>
      <c r="N374" s="54">
        <v>26</v>
      </c>
      <c r="O374" s="54">
        <v>27</v>
      </c>
      <c r="P374" s="54">
        <v>28</v>
      </c>
      <c r="Q374" s="54">
        <v>29</v>
      </c>
      <c r="R374" s="54">
        <v>30</v>
      </c>
      <c r="S374" s="54">
        <v>1</v>
      </c>
      <c r="T374" s="54">
        <v>2</v>
      </c>
      <c r="U374" s="54">
        <v>3</v>
      </c>
      <c r="V374" s="54">
        <v>4</v>
      </c>
      <c r="W374" s="54">
        <v>5</v>
      </c>
      <c r="X374" s="54">
        <v>6</v>
      </c>
      <c r="Y374" s="54">
        <v>7</v>
      </c>
      <c r="Z374" s="54">
        <v>8</v>
      </c>
      <c r="AA374" s="54">
        <v>9</v>
      </c>
      <c r="AB374" s="54">
        <v>10</v>
      </c>
      <c r="AC374" s="54">
        <v>11</v>
      </c>
      <c r="AD374" s="54">
        <v>12</v>
      </c>
      <c r="AE374" s="54">
        <v>13</v>
      </c>
      <c r="AF374" s="54">
        <v>14</v>
      </c>
      <c r="AG374" s="54"/>
      <c r="AH374" s="31"/>
      <c r="AI374" s="56" t="s">
        <v>58</v>
      </c>
      <c r="AJ374" s="56" t="s">
        <v>59</v>
      </c>
      <c r="AK374" s="56" t="s">
        <v>60</v>
      </c>
      <c r="AL374" s="56" t="s">
        <v>61</v>
      </c>
      <c r="AM374" s="56" t="s">
        <v>62</v>
      </c>
      <c r="AN374" s="56" t="s">
        <v>63</v>
      </c>
      <c r="AO374" s="56" t="s">
        <v>64</v>
      </c>
      <c r="AP374" s="56" t="s">
        <v>58</v>
      </c>
      <c r="AQ374" s="56" t="s">
        <v>59</v>
      </c>
      <c r="AR374" s="56" t="s">
        <v>60</v>
      </c>
      <c r="AS374" s="56" t="s">
        <v>61</v>
      </c>
      <c r="AT374" s="56" t="s">
        <v>62</v>
      </c>
      <c r="AU374" s="56" t="s">
        <v>63</v>
      </c>
      <c r="AV374" s="56" t="s">
        <v>64</v>
      </c>
      <c r="AW374" s="56" t="s">
        <v>58</v>
      </c>
      <c r="AX374" s="56" t="s">
        <v>59</v>
      </c>
      <c r="AY374" s="56" t="s">
        <v>60</v>
      </c>
      <c r="AZ374" s="56" t="s">
        <v>61</v>
      </c>
      <c r="BA374" s="56" t="s">
        <v>62</v>
      </c>
      <c r="BB374" s="56" t="s">
        <v>63</v>
      </c>
      <c r="BC374" s="56" t="s">
        <v>64</v>
      </c>
      <c r="BD374" s="56" t="s">
        <v>58</v>
      </c>
      <c r="BE374" s="56" t="s">
        <v>59</v>
      </c>
      <c r="BF374" s="56" t="s">
        <v>60</v>
      </c>
      <c r="BG374" s="56" t="s">
        <v>61</v>
      </c>
      <c r="BH374" s="56" t="s">
        <v>62</v>
      </c>
      <c r="BI374" s="56" t="s">
        <v>63</v>
      </c>
      <c r="BJ374" s="56" t="s">
        <v>64</v>
      </c>
      <c r="BK374" s="56" t="s">
        <v>58</v>
      </c>
      <c r="BL374" s="56" t="s">
        <v>59</v>
      </c>
      <c r="BM374" s="56"/>
    </row>
    <row r="375" spans="1:65" s="52" customFormat="1" ht="14.25" customHeight="1" hidden="1">
      <c r="A375" s="54" t="s">
        <v>81</v>
      </c>
      <c r="B375" s="54">
        <v>2020</v>
      </c>
      <c r="C375" s="54">
        <v>15</v>
      </c>
      <c r="D375" s="54">
        <v>16</v>
      </c>
      <c r="E375" s="54">
        <v>17</v>
      </c>
      <c r="F375" s="54">
        <v>18</v>
      </c>
      <c r="G375" s="54">
        <v>19</v>
      </c>
      <c r="H375" s="54">
        <v>20</v>
      </c>
      <c r="I375" s="54">
        <v>21</v>
      </c>
      <c r="J375" s="54">
        <v>22</v>
      </c>
      <c r="K375" s="54">
        <v>23</v>
      </c>
      <c r="L375" s="54">
        <v>24</v>
      </c>
      <c r="M375" s="54">
        <v>25</v>
      </c>
      <c r="N375" s="54">
        <v>26</v>
      </c>
      <c r="O375" s="54">
        <v>27</v>
      </c>
      <c r="P375" s="54">
        <v>28</v>
      </c>
      <c r="Q375" s="54">
        <v>29</v>
      </c>
      <c r="R375" s="54">
        <v>30</v>
      </c>
      <c r="S375" s="54">
        <v>31</v>
      </c>
      <c r="T375" s="54">
        <v>1</v>
      </c>
      <c r="U375" s="54">
        <v>2</v>
      </c>
      <c r="V375" s="54">
        <v>3</v>
      </c>
      <c r="W375" s="54">
        <v>4</v>
      </c>
      <c r="X375" s="54">
        <v>5</v>
      </c>
      <c r="Y375" s="54">
        <v>6</v>
      </c>
      <c r="Z375" s="54">
        <v>7</v>
      </c>
      <c r="AA375" s="54">
        <v>8</v>
      </c>
      <c r="AB375" s="54">
        <v>9</v>
      </c>
      <c r="AC375" s="54">
        <v>10</v>
      </c>
      <c r="AD375" s="54">
        <v>11</v>
      </c>
      <c r="AE375" s="54">
        <v>12</v>
      </c>
      <c r="AF375" s="54">
        <v>13</v>
      </c>
      <c r="AG375" s="54">
        <v>14</v>
      </c>
      <c r="AH375" s="31"/>
      <c r="AI375" s="56" t="s">
        <v>60</v>
      </c>
      <c r="AJ375" s="56" t="s">
        <v>61</v>
      </c>
      <c r="AK375" s="56" t="s">
        <v>62</v>
      </c>
      <c r="AL375" s="56" t="s">
        <v>63</v>
      </c>
      <c r="AM375" s="56" t="s">
        <v>64</v>
      </c>
      <c r="AN375" s="56" t="s">
        <v>58</v>
      </c>
      <c r="AO375" s="56" t="s">
        <v>59</v>
      </c>
      <c r="AP375" s="56" t="s">
        <v>60</v>
      </c>
      <c r="AQ375" s="56" t="s">
        <v>61</v>
      </c>
      <c r="AR375" s="56" t="s">
        <v>62</v>
      </c>
      <c r="AS375" s="56" t="s">
        <v>63</v>
      </c>
      <c r="AT375" s="56" t="s">
        <v>64</v>
      </c>
      <c r="AU375" s="56" t="s">
        <v>58</v>
      </c>
      <c r="AV375" s="56" t="s">
        <v>59</v>
      </c>
      <c r="AW375" s="56" t="s">
        <v>60</v>
      </c>
      <c r="AX375" s="56" t="s">
        <v>61</v>
      </c>
      <c r="AY375" s="56" t="s">
        <v>62</v>
      </c>
      <c r="AZ375" s="56" t="s">
        <v>63</v>
      </c>
      <c r="BA375" s="56" t="s">
        <v>64</v>
      </c>
      <c r="BB375" s="56" t="s">
        <v>58</v>
      </c>
      <c r="BC375" s="56" t="s">
        <v>59</v>
      </c>
      <c r="BD375" s="56" t="s">
        <v>60</v>
      </c>
      <c r="BE375" s="56" t="s">
        <v>61</v>
      </c>
      <c r="BF375" s="56" t="s">
        <v>62</v>
      </c>
      <c r="BG375" s="56" t="s">
        <v>63</v>
      </c>
      <c r="BH375" s="56" t="s">
        <v>64</v>
      </c>
      <c r="BI375" s="56" t="s">
        <v>58</v>
      </c>
      <c r="BJ375" s="56" t="s">
        <v>59</v>
      </c>
      <c r="BK375" s="56" t="s">
        <v>60</v>
      </c>
      <c r="BL375" s="56" t="s">
        <v>61</v>
      </c>
      <c r="BM375" s="56" t="s">
        <v>62</v>
      </c>
    </row>
    <row r="376" spans="1:65" s="52" customFormat="1" ht="15" customHeight="1" hidden="1">
      <c r="A376" s="54" t="s">
        <v>82</v>
      </c>
      <c r="B376" s="54">
        <v>2020</v>
      </c>
      <c r="C376" s="54">
        <v>15</v>
      </c>
      <c r="D376" s="54">
        <v>16</v>
      </c>
      <c r="E376" s="54">
        <v>17</v>
      </c>
      <c r="F376" s="54">
        <v>18</v>
      </c>
      <c r="G376" s="54">
        <v>19</v>
      </c>
      <c r="H376" s="54">
        <v>20</v>
      </c>
      <c r="I376" s="54">
        <v>21</v>
      </c>
      <c r="J376" s="54">
        <v>22</v>
      </c>
      <c r="K376" s="54">
        <v>23</v>
      </c>
      <c r="L376" s="54">
        <v>24</v>
      </c>
      <c r="M376" s="54">
        <v>25</v>
      </c>
      <c r="N376" s="54">
        <v>26</v>
      </c>
      <c r="O376" s="54">
        <v>27</v>
      </c>
      <c r="P376" s="54">
        <v>28</v>
      </c>
      <c r="Q376" s="54">
        <v>29</v>
      </c>
      <c r="R376" s="54">
        <v>30</v>
      </c>
      <c r="S376" s="54">
        <v>1</v>
      </c>
      <c r="T376" s="54">
        <v>2</v>
      </c>
      <c r="U376" s="54">
        <v>3</v>
      </c>
      <c r="V376" s="54">
        <v>4</v>
      </c>
      <c r="W376" s="54">
        <v>5</v>
      </c>
      <c r="X376" s="54">
        <v>6</v>
      </c>
      <c r="Y376" s="54">
        <v>7</v>
      </c>
      <c r="Z376" s="54">
        <v>8</v>
      </c>
      <c r="AA376" s="54">
        <v>9</v>
      </c>
      <c r="AB376" s="54">
        <v>10</v>
      </c>
      <c r="AC376" s="54">
        <v>11</v>
      </c>
      <c r="AD376" s="54">
        <v>12</v>
      </c>
      <c r="AE376" s="54">
        <v>13</v>
      </c>
      <c r="AF376" s="54">
        <v>14</v>
      </c>
      <c r="AG376" s="54"/>
      <c r="AH376" s="31"/>
      <c r="AI376" s="56" t="s">
        <v>63</v>
      </c>
      <c r="AJ376" s="56" t="s">
        <v>64</v>
      </c>
      <c r="AK376" s="56" t="s">
        <v>58</v>
      </c>
      <c r="AL376" s="56" t="s">
        <v>59</v>
      </c>
      <c r="AM376" s="56" t="s">
        <v>60</v>
      </c>
      <c r="AN376" s="56" t="s">
        <v>61</v>
      </c>
      <c r="AO376" s="56" t="s">
        <v>62</v>
      </c>
      <c r="AP376" s="56" t="s">
        <v>63</v>
      </c>
      <c r="AQ376" s="56" t="s">
        <v>64</v>
      </c>
      <c r="AR376" s="56" t="s">
        <v>58</v>
      </c>
      <c r="AS376" s="56" t="s">
        <v>59</v>
      </c>
      <c r="AT376" s="56" t="s">
        <v>60</v>
      </c>
      <c r="AU376" s="56" t="s">
        <v>61</v>
      </c>
      <c r="AV376" s="56" t="s">
        <v>62</v>
      </c>
      <c r="AW376" s="56" t="s">
        <v>63</v>
      </c>
      <c r="AX376" s="56" t="s">
        <v>64</v>
      </c>
      <c r="AY376" s="56" t="s">
        <v>58</v>
      </c>
      <c r="AZ376" s="56" t="s">
        <v>59</v>
      </c>
      <c r="BA376" s="56" t="s">
        <v>60</v>
      </c>
      <c r="BB376" s="56" t="s">
        <v>61</v>
      </c>
      <c r="BC376" s="56" t="s">
        <v>62</v>
      </c>
      <c r="BD376" s="56" t="s">
        <v>63</v>
      </c>
      <c r="BE376" s="56" t="s">
        <v>64</v>
      </c>
      <c r="BF376" s="56" t="s">
        <v>58</v>
      </c>
      <c r="BG376" s="56" t="s">
        <v>59</v>
      </c>
      <c r="BH376" s="56" t="s">
        <v>60</v>
      </c>
      <c r="BI376" s="56" t="s">
        <v>61</v>
      </c>
      <c r="BJ376" s="56" t="s">
        <v>62</v>
      </c>
      <c r="BK376" s="56" t="s">
        <v>63</v>
      </c>
      <c r="BL376" s="56" t="s">
        <v>64</v>
      </c>
      <c r="BM376" s="56"/>
    </row>
    <row r="377" spans="1:65" s="52" customFormat="1" ht="15" customHeight="1" hidden="1">
      <c r="A377" s="54" t="s">
        <v>83</v>
      </c>
      <c r="B377" s="54">
        <v>2020</v>
      </c>
      <c r="C377" s="54">
        <v>15</v>
      </c>
      <c r="D377" s="54">
        <v>16</v>
      </c>
      <c r="E377" s="54">
        <v>17</v>
      </c>
      <c r="F377" s="54">
        <v>18</v>
      </c>
      <c r="G377" s="54">
        <v>19</v>
      </c>
      <c r="H377" s="54">
        <v>20</v>
      </c>
      <c r="I377" s="54">
        <v>21</v>
      </c>
      <c r="J377" s="54">
        <v>22</v>
      </c>
      <c r="K377" s="54">
        <v>23</v>
      </c>
      <c r="L377" s="54">
        <v>24</v>
      </c>
      <c r="M377" s="54">
        <v>25</v>
      </c>
      <c r="N377" s="54">
        <v>26</v>
      </c>
      <c r="O377" s="54">
        <v>27</v>
      </c>
      <c r="P377" s="54">
        <v>28</v>
      </c>
      <c r="Q377" s="54">
        <v>29</v>
      </c>
      <c r="R377" s="54">
        <v>30</v>
      </c>
      <c r="S377" s="54">
        <v>31</v>
      </c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31"/>
      <c r="AI377" s="56" t="s">
        <v>58</v>
      </c>
      <c r="AJ377" s="56" t="s">
        <v>59</v>
      </c>
      <c r="AK377" s="56" t="s">
        <v>60</v>
      </c>
      <c r="AL377" s="56" t="s">
        <v>61</v>
      </c>
      <c r="AM377" s="56" t="s">
        <v>62</v>
      </c>
      <c r="AN377" s="56" t="s">
        <v>63</v>
      </c>
      <c r="AO377" s="56" t="s">
        <v>64</v>
      </c>
      <c r="AP377" s="56" t="s">
        <v>58</v>
      </c>
      <c r="AQ377" s="56" t="s">
        <v>59</v>
      </c>
      <c r="AR377" s="56" t="s">
        <v>60</v>
      </c>
      <c r="AS377" s="56" t="s">
        <v>61</v>
      </c>
      <c r="AT377" s="56" t="s">
        <v>62</v>
      </c>
      <c r="AU377" s="56" t="s">
        <v>63</v>
      </c>
      <c r="AV377" s="56" t="s">
        <v>64</v>
      </c>
      <c r="AW377" s="56" t="s">
        <v>58</v>
      </c>
      <c r="AX377" s="56" t="s">
        <v>59</v>
      </c>
      <c r="AY377" s="56" t="s">
        <v>60</v>
      </c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</row>
    <row r="378" spans="1:67" s="52" customFormat="1" ht="12.75" customHeight="1" hidden="1">
      <c r="A378" s="52" t="s">
        <v>84</v>
      </c>
      <c r="B378" s="54">
        <v>2021</v>
      </c>
      <c r="C378" s="54">
        <v>1</v>
      </c>
      <c r="D378" s="54">
        <v>2</v>
      </c>
      <c r="E378" s="54">
        <v>3</v>
      </c>
      <c r="F378" s="54">
        <v>4</v>
      </c>
      <c r="G378" s="54">
        <v>5</v>
      </c>
      <c r="H378" s="54">
        <v>6</v>
      </c>
      <c r="I378" s="54">
        <v>7</v>
      </c>
      <c r="J378" s="54">
        <v>8</v>
      </c>
      <c r="K378" s="54">
        <v>9</v>
      </c>
      <c r="L378" s="54">
        <v>10</v>
      </c>
      <c r="M378" s="54">
        <v>11</v>
      </c>
      <c r="N378" s="54">
        <v>12</v>
      </c>
      <c r="O378" s="54">
        <v>13</v>
      </c>
      <c r="P378" s="54">
        <v>14</v>
      </c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31"/>
      <c r="AI378" s="56" t="s">
        <v>61</v>
      </c>
      <c r="AJ378" s="56" t="s">
        <v>62</v>
      </c>
      <c r="AK378" s="56" t="s">
        <v>63</v>
      </c>
      <c r="AL378" s="56" t="s">
        <v>64</v>
      </c>
      <c r="AM378" s="56" t="s">
        <v>58</v>
      </c>
      <c r="AN378" s="56" t="s">
        <v>59</v>
      </c>
      <c r="AO378" s="56" t="s">
        <v>60</v>
      </c>
      <c r="AP378" s="56" t="s">
        <v>61</v>
      </c>
      <c r="AQ378" s="56" t="s">
        <v>62</v>
      </c>
      <c r="AR378" s="56" t="s">
        <v>63</v>
      </c>
      <c r="AS378" s="56" t="s">
        <v>64</v>
      </c>
      <c r="AT378" s="56" t="s">
        <v>58</v>
      </c>
      <c r="AU378" s="56" t="s">
        <v>59</v>
      </c>
      <c r="AV378" s="56" t="s">
        <v>60</v>
      </c>
      <c r="AW378" s="56"/>
      <c r="AX378" s="56"/>
      <c r="AY378" s="56"/>
      <c r="AZ378" s="56"/>
      <c r="BA378" s="56"/>
      <c r="BB378" s="56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</row>
    <row r="379" spans="2:67" s="52" customFormat="1" ht="12.75" customHeight="1" hidden="1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31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</row>
    <row r="380" spans="1:39" s="1" customFormat="1" ht="14.25" hidden="1">
      <c r="A380" s="52"/>
      <c r="C380" s="1" t="s">
        <v>52</v>
      </c>
      <c r="AK380" s="57"/>
      <c r="AL380" s="57"/>
      <c r="AM380" s="58"/>
    </row>
    <row r="381" spans="1:39" s="1" customFormat="1" ht="14.25" hidden="1">
      <c r="A381" s="52"/>
      <c r="C381" s="1" t="s">
        <v>65</v>
      </c>
      <c r="AK381" s="57"/>
      <c r="AL381" s="57"/>
      <c r="AM381" s="58"/>
    </row>
    <row r="382" spans="1:39" s="1" customFormat="1" ht="14.25" hidden="1">
      <c r="A382" s="52"/>
      <c r="C382" s="1" t="s">
        <v>66</v>
      </c>
      <c r="AK382" s="57"/>
      <c r="AL382" s="57"/>
      <c r="AM382" s="58"/>
    </row>
    <row r="383" spans="1:39" s="1" customFormat="1" ht="14.25" customHeight="1" hidden="1">
      <c r="A383" s="52"/>
      <c r="C383" s="1" t="s">
        <v>67</v>
      </c>
      <c r="AK383" s="57"/>
      <c r="AL383" s="57"/>
      <c r="AM383" s="58"/>
    </row>
    <row r="384" spans="1:76" s="15" customFormat="1" ht="14.25" customHeight="1" hidden="1">
      <c r="A384" s="14"/>
      <c r="AK384" s="16"/>
      <c r="AL384" s="16"/>
      <c r="AM384" s="17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</row>
    <row r="385" spans="1:76" s="15" customFormat="1" ht="14.25" customHeight="1" hidden="1">
      <c r="A385" s="14"/>
      <c r="AK385" s="16"/>
      <c r="AL385" s="16"/>
      <c r="AM385" s="17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</row>
    <row r="386" spans="1:76" s="28" customFormat="1" ht="14.25" customHeight="1" hidden="1">
      <c r="A386" s="27"/>
      <c r="AK386" s="29"/>
      <c r="AL386" s="29"/>
      <c r="AM386" s="30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</row>
  </sheetData>
  <sheetProtection password="CCC7" sheet="1"/>
  <mergeCells count="188">
    <mergeCell ref="C276:AE276"/>
    <mergeCell ref="C277:AE277"/>
    <mergeCell ref="C278:AE278"/>
    <mergeCell ref="C279:AE279"/>
    <mergeCell ref="B282:C282"/>
    <mergeCell ref="B280:C280"/>
    <mergeCell ref="B281:C281"/>
    <mergeCell ref="F280:L280"/>
    <mergeCell ref="F281:L281"/>
    <mergeCell ref="F282:L282"/>
    <mergeCell ref="AB280:AK280"/>
    <mergeCell ref="AB281:AK281"/>
    <mergeCell ref="AB282:AK282"/>
    <mergeCell ref="A258:A269"/>
    <mergeCell ref="B258:B269"/>
    <mergeCell ref="C258:C269"/>
    <mergeCell ref="D258:D269"/>
    <mergeCell ref="Z272:AA272"/>
    <mergeCell ref="C275:AE275"/>
    <mergeCell ref="P272:V272"/>
    <mergeCell ref="D272:M272"/>
    <mergeCell ref="C274:AE274"/>
    <mergeCell ref="W272:X272"/>
    <mergeCell ref="AL258:AL263"/>
    <mergeCell ref="AM258:AM269"/>
    <mergeCell ref="AL267:AL269"/>
    <mergeCell ref="A246:A257"/>
    <mergeCell ref="B246:B257"/>
    <mergeCell ref="C246:C257"/>
    <mergeCell ref="D246:D257"/>
    <mergeCell ref="AL246:AL251"/>
    <mergeCell ref="AM246:AM257"/>
    <mergeCell ref="AL255:AL257"/>
    <mergeCell ref="D222:D233"/>
    <mergeCell ref="AL222:AL227"/>
    <mergeCell ref="AM222:AM233"/>
    <mergeCell ref="AL231:AL233"/>
    <mergeCell ref="A234:A245"/>
    <mergeCell ref="B234:B245"/>
    <mergeCell ref="C234:C245"/>
    <mergeCell ref="D234:D245"/>
    <mergeCell ref="A210:A221"/>
    <mergeCell ref="B210:B221"/>
    <mergeCell ref="C210:C221"/>
    <mergeCell ref="D210:D221"/>
    <mergeCell ref="AL234:AL239"/>
    <mergeCell ref="AM234:AM245"/>
    <mergeCell ref="AL243:AL245"/>
    <mergeCell ref="A222:A233"/>
    <mergeCell ref="B222:B233"/>
    <mergeCell ref="C222:C233"/>
    <mergeCell ref="AL210:AL215"/>
    <mergeCell ref="AM210:AM221"/>
    <mergeCell ref="AL219:AL221"/>
    <mergeCell ref="A198:A209"/>
    <mergeCell ref="B198:B209"/>
    <mergeCell ref="C198:C209"/>
    <mergeCell ref="D198:D209"/>
    <mergeCell ref="AL198:AL203"/>
    <mergeCell ref="AM198:AM209"/>
    <mergeCell ref="AL207:AL209"/>
    <mergeCell ref="D174:D185"/>
    <mergeCell ref="AL174:AL179"/>
    <mergeCell ref="AM174:AM185"/>
    <mergeCell ref="AL183:AL185"/>
    <mergeCell ref="A186:A197"/>
    <mergeCell ref="B186:B197"/>
    <mergeCell ref="C186:C197"/>
    <mergeCell ref="D186:D197"/>
    <mergeCell ref="A162:A173"/>
    <mergeCell ref="B162:B173"/>
    <mergeCell ref="C162:C173"/>
    <mergeCell ref="D162:D173"/>
    <mergeCell ref="AL186:AL191"/>
    <mergeCell ref="AM186:AM197"/>
    <mergeCell ref="AL195:AL197"/>
    <mergeCell ref="A174:A185"/>
    <mergeCell ref="B174:B185"/>
    <mergeCell ref="C174:C185"/>
    <mergeCell ref="AL162:AL167"/>
    <mergeCell ref="AM162:AM173"/>
    <mergeCell ref="AL171:AL173"/>
    <mergeCell ref="A150:A161"/>
    <mergeCell ref="B150:B161"/>
    <mergeCell ref="C150:C161"/>
    <mergeCell ref="D150:D161"/>
    <mergeCell ref="AL150:AL155"/>
    <mergeCell ref="AM150:AM161"/>
    <mergeCell ref="AL159:AL161"/>
    <mergeCell ref="D126:D137"/>
    <mergeCell ref="AL126:AL131"/>
    <mergeCell ref="AM126:AM137"/>
    <mergeCell ref="AL135:AL137"/>
    <mergeCell ref="A138:A149"/>
    <mergeCell ref="B138:B149"/>
    <mergeCell ref="C138:C149"/>
    <mergeCell ref="D138:D149"/>
    <mergeCell ref="A114:A125"/>
    <mergeCell ref="B114:B125"/>
    <mergeCell ref="C114:C125"/>
    <mergeCell ref="D114:D125"/>
    <mergeCell ref="AL138:AL143"/>
    <mergeCell ref="AM138:AM149"/>
    <mergeCell ref="AL147:AL149"/>
    <mergeCell ref="A126:A137"/>
    <mergeCell ref="B126:B137"/>
    <mergeCell ref="C126:C137"/>
    <mergeCell ref="AL114:AL119"/>
    <mergeCell ref="AM114:AM125"/>
    <mergeCell ref="AL123:AL125"/>
    <mergeCell ref="A102:A113"/>
    <mergeCell ref="B102:B113"/>
    <mergeCell ref="C102:C113"/>
    <mergeCell ref="D102:D113"/>
    <mergeCell ref="AL102:AL107"/>
    <mergeCell ref="AM102:AM113"/>
    <mergeCell ref="AL111:AL113"/>
    <mergeCell ref="D78:D89"/>
    <mergeCell ref="AL78:AL83"/>
    <mergeCell ref="AM78:AM89"/>
    <mergeCell ref="AL87:AL89"/>
    <mergeCell ref="A90:A101"/>
    <mergeCell ref="B90:B101"/>
    <mergeCell ref="C90:C101"/>
    <mergeCell ref="D90:D101"/>
    <mergeCell ref="A66:A77"/>
    <mergeCell ref="B66:B77"/>
    <mergeCell ref="C66:C77"/>
    <mergeCell ref="D66:D77"/>
    <mergeCell ref="AL90:AL95"/>
    <mergeCell ref="AM90:AM101"/>
    <mergeCell ref="AL99:AL101"/>
    <mergeCell ref="A78:A89"/>
    <mergeCell ref="B78:B89"/>
    <mergeCell ref="C78:C89"/>
    <mergeCell ref="AL66:AL71"/>
    <mergeCell ref="AM66:AM77"/>
    <mergeCell ref="AL75:AL77"/>
    <mergeCell ref="A54:A65"/>
    <mergeCell ref="B54:B65"/>
    <mergeCell ref="C54:C65"/>
    <mergeCell ref="D54:D65"/>
    <mergeCell ref="AL54:AL59"/>
    <mergeCell ref="AM54:AM65"/>
    <mergeCell ref="AL63:AL65"/>
    <mergeCell ref="D30:D41"/>
    <mergeCell ref="AL30:AL35"/>
    <mergeCell ref="AM30:AM41"/>
    <mergeCell ref="AL39:AL41"/>
    <mergeCell ref="A42:A53"/>
    <mergeCell ref="B42:B53"/>
    <mergeCell ref="C42:C53"/>
    <mergeCell ref="D42:D53"/>
    <mergeCell ref="A18:A29"/>
    <mergeCell ref="B18:B29"/>
    <mergeCell ref="C18:C29"/>
    <mergeCell ref="D18:D29"/>
    <mergeCell ref="AL42:AL47"/>
    <mergeCell ref="AM42:AM53"/>
    <mergeCell ref="AL51:AL53"/>
    <mergeCell ref="A30:A41"/>
    <mergeCell ref="B30:B41"/>
    <mergeCell ref="C30:C41"/>
    <mergeCell ref="AL18:AL23"/>
    <mergeCell ref="AM18:AM29"/>
    <mergeCell ref="AL27:AL29"/>
    <mergeCell ref="AM6:AM17"/>
    <mergeCell ref="AL15:AL17"/>
    <mergeCell ref="AL6:AL11"/>
    <mergeCell ref="A4:E4"/>
    <mergeCell ref="AK4:AM4"/>
    <mergeCell ref="AO7:AW8"/>
    <mergeCell ref="AO9:AW10"/>
    <mergeCell ref="AO11:AW12"/>
    <mergeCell ref="A6:A17"/>
    <mergeCell ref="B6:B17"/>
    <mergeCell ref="C6:C17"/>
    <mergeCell ref="D6:D17"/>
    <mergeCell ref="AO13:AW14"/>
    <mergeCell ref="A3:V3"/>
    <mergeCell ref="W3:AC3"/>
    <mergeCell ref="AO2:AR2"/>
    <mergeCell ref="A1:AM1"/>
    <mergeCell ref="A2:B2"/>
    <mergeCell ref="C2:V2"/>
    <mergeCell ref="W2:AC2"/>
    <mergeCell ref="AD2:AM2"/>
    <mergeCell ref="AD3:AM3"/>
  </mergeCells>
  <dataValidations count="2">
    <dataValidation type="list" allowBlank="1" showInputMessage="1" showErrorMessage="1" sqref="E11 E263 E251 E239 E227 E215 E203 E191 E179 E167 E155 E143 E131 E119 E107 E95 E83 E71 E59 E47 E35 E23">
      <formula1>$C$379:$C$382</formula1>
    </dataValidation>
    <dataValidation type="list" allowBlank="1" showInputMessage="1" showErrorMessage="1" sqref="AD2">
      <formula1>$A$365:$A$377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paperSize="9" scale="55" r:id="rId1"/>
  <rowBreaks count="2" manualBreakCount="2">
    <brk id="89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İLÇE MEM PC</cp:lastModifiedBy>
  <cp:lastPrinted>2019-12-24T08:12:55Z</cp:lastPrinted>
  <dcterms:created xsi:type="dcterms:W3CDTF">2004-01-11T07:10:25Z</dcterms:created>
  <dcterms:modified xsi:type="dcterms:W3CDTF">2020-01-03T06:32:52Z</dcterms:modified>
  <cp:category/>
  <cp:version/>
  <cp:contentType/>
  <cp:contentStatus/>
</cp:coreProperties>
</file>