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SÖZLEŞMELİ 30 KİŞİLİK" sheetId="2" r:id="rId2"/>
  </sheets>
  <externalReferences>
    <externalReference r:id="rId5"/>
  </externalReferences>
  <definedNames>
    <definedName name="_xlnm._FilterDatabase" localSheetId="0" hidden="1">'GİRİŞ'!$A$1:$F$31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'SÖZLEŞMELİ 30 KİŞİLİK'!$A$1:$AM$378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  <author>İLÇE MEM PC</author>
  </authors>
  <commentList>
    <comment ref="G1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  <comment ref="A1" authorId="1">
      <text>
        <r>
          <rPr>
            <b/>
            <sz val="10"/>
            <rFont val="Tahoma"/>
            <family val="2"/>
          </rPr>
          <t>İLÇE MEM PC:
İsimleri Alfabetik, A'dan Z'ye doğru sıralayınız.</t>
        </r>
      </text>
    </comment>
  </commentList>
</comments>
</file>

<file path=xl/sharedStrings.xml><?xml version="1.0" encoding="utf-8"?>
<sst xmlns="http://schemas.openxmlformats.org/spreadsheetml/2006/main" count="914" uniqueCount="110">
  <si>
    <t>2</t>
  </si>
  <si>
    <t>1</t>
  </si>
  <si>
    <t>BÜTÇE YILI</t>
  </si>
  <si>
    <t>S.NO</t>
  </si>
  <si>
    <t>ADI SOYADI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</si>
  <si>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</si>
  <si>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</si>
  <si>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</si>
  <si>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</si>
  <si>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</si>
  <si>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</si>
  <si>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</si>
  <si>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</si>
  <si>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</si>
  <si>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</si>
  <si>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</si>
  <si>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</si>
  <si>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</si>
  <si>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</si>
  <si>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</si>
  <si>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</si>
  <si>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</si>
  <si>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</si>
  <si>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</si>
  <si>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</si>
  <si>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</si>
  <si>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</si>
  <si>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</si>
  <si>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</si>
  <si>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AİT OLDUĞU AY</t>
  </si>
  <si>
    <t>T.C.KİMLİK NO</t>
  </si>
  <si>
    <t>İBAN NO</t>
  </si>
  <si>
    <t>DİLAN KILIÇ</t>
  </si>
  <si>
    <t>MERVE ARIKAN</t>
  </si>
  <si>
    <t>AYDIN DAĞDELEN</t>
  </si>
  <si>
    <t>MAHMUT KAYA</t>
  </si>
  <si>
    <t>ÖZLEM ÖZDEMİR</t>
  </si>
  <si>
    <t>EDANUR GÖÇER</t>
  </si>
  <si>
    <t>OKUL ADI</t>
  </si>
  <si>
    <t>MAHSUM DEMİRTAŞ</t>
  </si>
  <si>
    <t>AHMET YASİN KOŞAR</t>
  </si>
  <si>
    <t>DERYA GÜNEŞ VAROL</t>
  </si>
  <si>
    <t>ESMEHAN YILDIRIM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</si>
  <si>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</si>
  <si>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</si>
  <si>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</si>
  <si>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</si>
  <si>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</si>
  <si>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</si>
  <si>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</si>
  <si>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GEN.</t>
  </si>
  <si>
    <t>GÜNDÜZ EKDERS</t>
  </si>
  <si>
    <t>NÖBET</t>
  </si>
  <si>
    <t>BELLETİCİLİK</t>
  </si>
  <si>
    <t>EGZERSİZ</t>
  </si>
  <si>
    <t>İYEP</t>
  </si>
  <si>
    <t>DİĞER</t>
  </si>
  <si>
    <t>GECE EKDERS</t>
  </si>
  <si>
    <t>DYK GÜNDÜZ</t>
  </si>
  <si>
    <t>DYK GECE</t>
  </si>
  <si>
    <t>ÖZEL EĞİTİM EKDERS</t>
  </si>
  <si>
    <t>ÖZEL EĞİTİM NÖBET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</si>
  <si>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</si>
  <si>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</si>
  <si>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</si>
  <si>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</si>
  <si>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</si>
  <si>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</si>
  <si>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</si>
  <si>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</si>
  <si>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</si>
  <si>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</si>
  <si>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saat ek ders okutulmuştur.</t>
  </si>
  <si>
    <t>Açıklamalar:</t>
  </si>
  <si>
    <t>1-</t>
  </si>
  <si>
    <t>DÜZENLEYEN</t>
  </si>
  <si>
    <t>15 OCAK- 14 ŞUBAT</t>
  </si>
  <si>
    <t>15 ŞUBAT- 14 MART</t>
  </si>
  <si>
    <t xml:space="preserve">15 MART- 14 NİSAN </t>
  </si>
  <si>
    <t>15 NİSAN- 14 MAYIS</t>
  </si>
  <si>
    <t>15 MAYIS-14 HAZİRAN</t>
  </si>
  <si>
    <t>15 HAZİRAN- 14 TEMMUZ</t>
  </si>
  <si>
    <t>15 TEMMUZ- 14 AĞUSTOS</t>
  </si>
  <si>
    <t>15 AĞUSTOS- 14 EYLÜL</t>
  </si>
  <si>
    <t>15 EYLÜL- 14 EKİM</t>
  </si>
  <si>
    <t>15 EKİM - 14 KASIM</t>
  </si>
  <si>
    <t>15 KASIM- 14 ARALIK</t>
  </si>
  <si>
    <t>15-31 ARALIK</t>
  </si>
  <si>
    <t>1-14 OCAK</t>
  </si>
  <si>
    <t>BİR. EMEK.   KİŞİ</t>
  </si>
  <si>
    <t>27</t>
  </si>
  <si>
    <t>28</t>
  </si>
  <si>
    <t>29</t>
  </si>
  <si>
    <t>30</t>
  </si>
  <si>
    <t>Ali KAYA</t>
  </si>
  <si>
    <t>Müdür Yardımcısı</t>
  </si>
  <si>
    <t>Veli KAYA</t>
  </si>
  <si>
    <t>Okul Müdürü</t>
  </si>
  <si>
    <t>Mevlana Ortaokulu</t>
  </si>
  <si>
    <t>Türkçe</t>
  </si>
  <si>
    <t>Matematik</t>
  </si>
  <si>
    <t>İngilizce</t>
  </si>
  <si>
    <t>DESTEK/ EVDE EĞİTİM</t>
  </si>
  <si>
    <t>Din Kültürü ve Ahlak Bilgisi</t>
  </si>
  <si>
    <t>Şehit Murat Yıldırım Mesleki ve Teknik Anadolu Lisesi</t>
  </si>
  <si>
    <t>TOP</t>
  </si>
  <si>
    <t>nda</t>
  </si>
  <si>
    <t>de</t>
  </si>
  <si>
    <r>
      <t>S   Ö   Z   L   E   Ş   M   E   L   İ</t>
    </r>
    <r>
      <rPr>
        <b/>
        <sz val="14"/>
        <rFont val="Arial Tur"/>
        <family val="0"/>
      </rPr>
      <t xml:space="preserve">     E    K      D    E    R    S      Ç    İ    Z    E    L    G    E    S    İ</t>
    </r>
  </si>
  <si>
    <t>1 OCAK - 14 OCAK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</si>
</sst>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2"/>
      <color indexed="12"/>
      <name val="Arial Tur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0"/>
      <name val="Tahoma"/>
      <family val="2"/>
    </font>
    <font>
      <b/>
      <sz val="10.5"/>
      <color indexed="12"/>
      <name val="Arial Tur"/>
      <family val="0"/>
    </font>
    <font>
      <b/>
      <sz val="10.5"/>
      <color indexed="10"/>
      <name val="Arial"/>
      <family val="2"/>
    </font>
    <font>
      <b/>
      <sz val="10.5"/>
      <color indexed="8"/>
      <name val="Arial Tur"/>
      <family val="0"/>
    </font>
    <font>
      <b/>
      <sz val="10.5"/>
      <name val="Arial Tur"/>
      <family val="0"/>
    </font>
    <font>
      <b/>
      <sz val="14"/>
      <color indexed="12"/>
      <name val="Arial Tur"/>
      <family val="0"/>
    </font>
    <font>
      <b/>
      <sz val="14"/>
      <name val="Arial Tur"/>
      <family val="0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Wingdings"/>
      <family val="0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8"/>
      <color rgb="FF0000CC"/>
      <name val="Arial"/>
      <family val="2"/>
    </font>
    <font>
      <sz val="10"/>
      <color theme="0"/>
      <name val="Wingdings"/>
      <family val="0"/>
    </font>
    <font>
      <b/>
      <sz val="11"/>
      <color rgb="FFFF0000"/>
      <name val="Arial Tur"/>
      <family val="0"/>
    </font>
    <font>
      <sz val="11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1" fontId="28" fillId="34" borderId="11" xfId="0" applyNumberFormat="1" applyFont="1" applyFill="1" applyBorder="1" applyAlignment="1" applyProtection="1">
      <alignment horizontal="center" vertical="center"/>
      <protection hidden="1"/>
    </xf>
    <xf numFmtId="0" fontId="29" fillId="35" borderId="0" xfId="0" applyFont="1" applyFill="1" applyAlignment="1" applyProtection="1">
      <alignment horizontal="center"/>
      <protection hidden="1"/>
    </xf>
    <xf numFmtId="0" fontId="29" fillId="35" borderId="0" xfId="0" applyFont="1" applyFill="1" applyAlignment="1" applyProtection="1">
      <alignment/>
      <protection hidden="1"/>
    </xf>
    <xf numFmtId="0" fontId="30" fillId="35" borderId="0" xfId="0" applyFont="1" applyFill="1" applyAlignment="1" applyProtection="1">
      <alignment/>
      <protection hidden="1"/>
    </xf>
    <xf numFmtId="0" fontId="31" fillId="35" borderId="0" xfId="0" applyFont="1" applyFill="1" applyAlignment="1" applyProtection="1">
      <alignment/>
      <protection hidden="1"/>
    </xf>
    <xf numFmtId="0" fontId="29" fillId="33" borderId="0" xfId="0" applyFont="1" applyFill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9" fillId="36" borderId="13" xfId="0" applyFont="1" applyFill="1" applyBorder="1" applyAlignment="1" applyProtection="1">
      <alignment horizontal="center"/>
      <protection hidden="1"/>
    </xf>
    <xf numFmtId="0" fontId="19" fillId="36" borderId="14" xfId="0" applyFont="1" applyFill="1" applyBorder="1" applyAlignment="1" applyProtection="1">
      <alignment horizontal="center"/>
      <protection hidden="1"/>
    </xf>
    <xf numFmtId="0" fontId="24" fillId="36" borderId="15" xfId="0" applyFont="1" applyFill="1" applyBorder="1" applyAlignment="1" applyProtection="1">
      <alignment horizontal="center"/>
      <protection hidden="1"/>
    </xf>
    <xf numFmtId="0" fontId="26" fillId="36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34" fillId="0" borderId="11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35" fillId="37" borderId="11" xfId="0" applyFont="1" applyFill="1" applyBorder="1" applyAlignment="1" applyProtection="1">
      <alignment horizontal="center" vertical="center"/>
      <protection hidden="1"/>
    </xf>
    <xf numFmtId="0" fontId="35" fillId="37" borderId="11" xfId="0" applyFont="1" applyFill="1" applyBorder="1" applyAlignment="1" applyProtection="1">
      <alignment horizontal="center" vertical="center" shrinkToFit="1"/>
      <protection hidden="1"/>
    </xf>
    <xf numFmtId="0" fontId="35" fillId="37" borderId="11" xfId="0" applyFont="1" applyFill="1" applyBorder="1" applyAlignment="1" applyProtection="1">
      <alignment horizontal="center" vertical="center" wrapText="1"/>
      <protection hidden="1"/>
    </xf>
    <xf numFmtId="0" fontId="36" fillId="37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2" fillId="37" borderId="16" xfId="0" applyFont="1" applyFill="1" applyBorder="1" applyAlignment="1" applyProtection="1">
      <alignment vertical="center" shrinkToFit="1"/>
      <protection hidden="1"/>
    </xf>
    <xf numFmtId="0" fontId="22" fillId="37" borderId="17" xfId="0" applyFont="1" applyFill="1" applyBorder="1" applyAlignment="1" applyProtection="1">
      <alignment vertical="center" shrinkToFit="1"/>
      <protection hidden="1"/>
    </xf>
    <xf numFmtId="0" fontId="14" fillId="37" borderId="17" xfId="0" applyFont="1" applyFill="1" applyBorder="1" applyAlignment="1" applyProtection="1">
      <alignment vertical="center" shrinkToFit="1"/>
      <protection hidden="1"/>
    </xf>
    <xf numFmtId="0" fontId="23" fillId="37" borderId="17" xfId="0" applyFont="1" applyFill="1" applyBorder="1" applyAlignment="1" applyProtection="1">
      <alignment vertical="center" shrinkToFit="1"/>
      <protection locked="0"/>
    </xf>
    <xf numFmtId="0" fontId="88" fillId="37" borderId="18" xfId="0" applyFont="1" applyFill="1" applyBorder="1" applyAlignment="1" applyProtection="1">
      <alignment vertical="center" shrinkToFit="1"/>
      <protection hidden="1"/>
    </xf>
    <xf numFmtId="0" fontId="38" fillId="36" borderId="19" xfId="0" applyFont="1" applyFill="1" applyBorder="1" applyAlignment="1" applyProtection="1">
      <alignment vertical="center"/>
      <protection hidden="1"/>
    </xf>
    <xf numFmtId="0" fontId="40" fillId="38" borderId="19" xfId="0" applyFont="1" applyFill="1" applyBorder="1" applyAlignment="1" applyProtection="1">
      <alignment vertical="center"/>
      <protection hidden="1"/>
    </xf>
    <xf numFmtId="0" fontId="40" fillId="39" borderId="19" xfId="0" applyFont="1" applyFill="1" applyBorder="1" applyAlignment="1" applyProtection="1">
      <alignment vertical="center"/>
      <protection hidden="1"/>
    </xf>
    <xf numFmtId="0" fontId="40" fillId="40" borderId="19" xfId="0" applyFont="1" applyFill="1" applyBorder="1" applyAlignment="1" applyProtection="1">
      <alignment vertical="center"/>
      <protection hidden="1"/>
    </xf>
    <xf numFmtId="0" fontId="41" fillId="41" borderId="19" xfId="0" applyFont="1" applyFill="1" applyBorder="1" applyAlignment="1" applyProtection="1">
      <alignment vertical="center"/>
      <protection hidden="1"/>
    </xf>
    <xf numFmtId="0" fontId="41" fillId="39" borderId="19" xfId="0" applyFont="1" applyFill="1" applyBorder="1" applyAlignment="1" applyProtection="1">
      <alignment vertical="center"/>
      <protection hidden="1"/>
    </xf>
    <xf numFmtId="0" fontId="38" fillId="37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89" fillId="42" borderId="0" xfId="0" applyFont="1" applyFill="1" applyAlignment="1" applyProtection="1">
      <alignment horizontal="center" vertical="center"/>
      <protection hidden="1"/>
    </xf>
    <xf numFmtId="0" fontId="20" fillId="43" borderId="11" xfId="0" applyFont="1" applyFill="1" applyBorder="1" applyAlignment="1" applyProtection="1">
      <alignment horizontal="center" textRotation="90"/>
      <protection hidden="1"/>
    </xf>
    <xf numFmtId="0" fontId="16" fillId="4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43" borderId="10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9" fillId="0" borderId="2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/>
      <protection hidden="1"/>
    </xf>
    <xf numFmtId="0" fontId="39" fillId="41" borderId="19" xfId="0" applyFont="1" applyFill="1" applyBorder="1" applyAlignment="1" applyProtection="1">
      <alignment horizontal="center" vertical="center"/>
      <protection hidden="1"/>
    </xf>
    <xf numFmtId="0" fontId="38" fillId="39" borderId="19" xfId="0" applyFont="1" applyFill="1" applyBorder="1" applyAlignment="1" applyProtection="1">
      <alignment horizontal="center" vertical="center"/>
      <protection hidden="1"/>
    </xf>
    <xf numFmtId="14" fontId="46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/>
      <protection locked="0"/>
    </xf>
    <xf numFmtId="0" fontId="21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0" xfId="0" applyFont="1" applyFill="1" applyBorder="1" applyAlignment="1" applyProtection="1">
      <alignment horizont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7" fillId="43" borderId="11" xfId="0" applyFont="1" applyFill="1" applyBorder="1" applyAlignment="1" applyProtection="1">
      <alignment horizontal="center" vertical="center"/>
      <protection hidden="1"/>
    </xf>
    <xf numFmtId="0" fontId="0" fillId="43" borderId="11" xfId="0" applyFill="1" applyBorder="1" applyAlignment="1" applyProtection="1">
      <alignment/>
      <protection hidden="1"/>
    </xf>
    <xf numFmtId="0" fontId="2" fillId="43" borderId="11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justify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90" fillId="2" borderId="11" xfId="0" applyFont="1" applyFill="1" applyBorder="1" applyAlignment="1" applyProtection="1">
      <alignment horizontal="right" vertical="center"/>
      <protection hidden="1"/>
    </xf>
    <xf numFmtId="0" fontId="91" fillId="2" borderId="11" xfId="0" applyFont="1" applyFill="1" applyBorder="1" applyAlignment="1" applyProtection="1">
      <alignment horizontal="right"/>
      <protection hidden="1"/>
    </xf>
    <xf numFmtId="0" fontId="92" fillId="42" borderId="0" xfId="0" applyFont="1" applyFill="1" applyBorder="1" applyAlignment="1" applyProtection="1">
      <alignment horizontal="center" wrapText="1"/>
      <protection hidden="1"/>
    </xf>
    <xf numFmtId="0" fontId="42" fillId="0" borderId="11" xfId="0" applyFont="1" applyFill="1" applyBorder="1" applyAlignment="1" applyProtection="1">
      <alignment horizontal="center"/>
      <protection hidden="1"/>
    </xf>
    <xf numFmtId="0" fontId="44" fillId="0" borderId="11" xfId="0" applyFont="1" applyBorder="1" applyAlignment="1" applyProtection="1">
      <alignment/>
      <protection hidden="1"/>
    </xf>
    <xf numFmtId="0" fontId="90" fillId="2" borderId="11" xfId="0" applyFont="1" applyFill="1" applyBorder="1" applyAlignment="1" applyProtection="1">
      <alignment horizontal="center" vertical="center"/>
      <protection hidden="1"/>
    </xf>
    <xf numFmtId="0" fontId="91" fillId="2" borderId="11" xfId="0" applyFont="1" applyFill="1" applyBorder="1" applyAlignment="1" applyProtection="1">
      <alignment/>
      <protection hidden="1"/>
    </xf>
    <xf numFmtId="0" fontId="18" fillId="36" borderId="11" xfId="0" applyFont="1" applyFill="1" applyBorder="1" applyAlignment="1" applyProtection="1">
      <alignment horizontal="left" vertical="center"/>
      <protection locked="0"/>
    </xf>
    <xf numFmtId="0" fontId="18" fillId="44" borderId="11" xfId="0" applyFont="1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/>
      <protection locked="0"/>
    </xf>
    <xf numFmtId="0" fontId="8" fillId="44" borderId="11" xfId="0" applyFont="1" applyFill="1" applyBorder="1" applyAlignment="1" applyProtection="1">
      <alignment horizontal="center" vertical="center"/>
      <protection hidden="1"/>
    </xf>
    <xf numFmtId="0" fontId="0" fillId="44" borderId="11" xfId="0" applyFill="1" applyBorder="1" applyAlignment="1" applyProtection="1">
      <alignment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7109375" style="3" customWidth="1"/>
    <col min="2" max="2" width="26.8515625" style="49" customWidth="1"/>
    <col min="3" max="3" width="25.421875" style="50" customWidth="1"/>
    <col min="4" max="4" width="32.7109375" style="51" customWidth="1"/>
    <col min="5" max="5" width="15.00390625" style="52" customWidth="1"/>
    <col min="6" max="6" width="14.8515625" style="52" customWidth="1"/>
    <col min="7" max="7" width="7.421875" style="52" customWidth="1"/>
    <col min="8" max="16384" width="9.140625" style="3" customWidth="1"/>
  </cols>
  <sheetData>
    <row r="1" spans="1:7" ht="50.25" customHeight="1">
      <c r="A1" s="45" t="s">
        <v>4</v>
      </c>
      <c r="B1" s="45" t="s">
        <v>47</v>
      </c>
      <c r="C1" s="46" t="s">
        <v>38</v>
      </c>
      <c r="D1" s="45" t="s">
        <v>31</v>
      </c>
      <c r="E1" s="45" t="s">
        <v>30</v>
      </c>
      <c r="F1" s="47" t="s">
        <v>89</v>
      </c>
      <c r="G1" s="48" t="s">
        <v>3</v>
      </c>
    </row>
    <row r="2" spans="1:7" ht="19.5" customHeight="1">
      <c r="A2" s="37" t="s">
        <v>40</v>
      </c>
      <c r="B2" s="38" t="s">
        <v>99</v>
      </c>
      <c r="C2" s="38" t="s">
        <v>98</v>
      </c>
      <c r="D2" s="38"/>
      <c r="E2" s="39"/>
      <c r="F2" s="40">
        <v>0</v>
      </c>
      <c r="G2" s="41" t="s">
        <v>1</v>
      </c>
    </row>
    <row r="3" spans="1:7" ht="19.5" customHeight="1">
      <c r="A3" s="42" t="s">
        <v>34</v>
      </c>
      <c r="B3" s="38" t="s">
        <v>100</v>
      </c>
      <c r="C3" s="38" t="s">
        <v>98</v>
      </c>
      <c r="D3" s="38"/>
      <c r="E3" s="43"/>
      <c r="F3" s="40">
        <v>0</v>
      </c>
      <c r="G3" s="41" t="s">
        <v>0</v>
      </c>
    </row>
    <row r="4" spans="1:7" ht="19.5" customHeight="1">
      <c r="A4" s="42" t="s">
        <v>41</v>
      </c>
      <c r="B4" s="38" t="s">
        <v>101</v>
      </c>
      <c r="C4" s="38" t="s">
        <v>98</v>
      </c>
      <c r="D4" s="38"/>
      <c r="E4" s="43"/>
      <c r="F4" s="40">
        <v>0</v>
      </c>
      <c r="G4" s="41" t="s">
        <v>5</v>
      </c>
    </row>
    <row r="5" spans="1:7" ht="19.5" customHeight="1">
      <c r="A5" s="42" t="s">
        <v>32</v>
      </c>
      <c r="B5" s="38" t="s">
        <v>103</v>
      </c>
      <c r="C5" s="38" t="s">
        <v>104</v>
      </c>
      <c r="D5" s="38"/>
      <c r="E5" s="43"/>
      <c r="F5" s="40">
        <v>0</v>
      </c>
      <c r="G5" s="41" t="s">
        <v>6</v>
      </c>
    </row>
    <row r="6" spans="1:7" ht="19.5" customHeight="1">
      <c r="A6" s="37" t="s">
        <v>37</v>
      </c>
      <c r="B6" s="38"/>
      <c r="C6" s="38" t="s">
        <v>98</v>
      </c>
      <c r="D6" s="38"/>
      <c r="E6" s="39"/>
      <c r="F6" s="40">
        <v>0</v>
      </c>
      <c r="G6" s="41" t="s">
        <v>7</v>
      </c>
    </row>
    <row r="7" spans="1:7" ht="19.5" customHeight="1">
      <c r="A7" s="42" t="s">
        <v>42</v>
      </c>
      <c r="B7" s="38"/>
      <c r="C7" s="38" t="s">
        <v>98</v>
      </c>
      <c r="D7" s="38"/>
      <c r="E7" s="43"/>
      <c r="F7" s="40">
        <v>0</v>
      </c>
      <c r="G7" s="41" t="s">
        <v>8</v>
      </c>
    </row>
    <row r="8" spans="1:7" ht="19.5" customHeight="1">
      <c r="A8" s="42" t="s">
        <v>35</v>
      </c>
      <c r="B8" s="38"/>
      <c r="C8" s="38" t="s">
        <v>98</v>
      </c>
      <c r="D8" s="38"/>
      <c r="E8" s="43"/>
      <c r="F8" s="40">
        <v>0</v>
      </c>
      <c r="G8" s="41" t="s">
        <v>9</v>
      </c>
    </row>
    <row r="9" spans="1:7" ht="19.5" customHeight="1">
      <c r="A9" s="42" t="s">
        <v>39</v>
      </c>
      <c r="B9" s="38"/>
      <c r="C9" s="38" t="s">
        <v>98</v>
      </c>
      <c r="D9" s="38"/>
      <c r="E9" s="43"/>
      <c r="F9" s="40">
        <v>0</v>
      </c>
      <c r="G9" s="41" t="s">
        <v>10</v>
      </c>
    </row>
    <row r="10" spans="1:7" ht="19.5" customHeight="1">
      <c r="A10" s="42" t="s">
        <v>33</v>
      </c>
      <c r="B10" s="38"/>
      <c r="C10" s="38" t="s">
        <v>98</v>
      </c>
      <c r="D10" s="38"/>
      <c r="E10" s="43"/>
      <c r="F10" s="40">
        <v>0</v>
      </c>
      <c r="G10" s="41" t="s">
        <v>11</v>
      </c>
    </row>
    <row r="11" spans="1:7" ht="19.5" customHeight="1">
      <c r="A11" s="42" t="s">
        <v>33</v>
      </c>
      <c r="B11" s="38"/>
      <c r="C11" s="38" t="s">
        <v>98</v>
      </c>
      <c r="D11" s="38"/>
      <c r="E11" s="43"/>
      <c r="F11" s="40">
        <v>0</v>
      </c>
      <c r="G11" s="41" t="s">
        <v>12</v>
      </c>
    </row>
    <row r="12" spans="1:7" ht="19.5" customHeight="1">
      <c r="A12" s="42" t="s">
        <v>33</v>
      </c>
      <c r="B12" s="38"/>
      <c r="C12" s="38" t="s">
        <v>98</v>
      </c>
      <c r="D12" s="38"/>
      <c r="E12" s="43"/>
      <c r="F12" s="40">
        <v>0</v>
      </c>
      <c r="G12" s="41" t="s">
        <v>13</v>
      </c>
    </row>
    <row r="13" spans="1:7" ht="19.5" customHeight="1">
      <c r="A13" s="42" t="s">
        <v>33</v>
      </c>
      <c r="B13" s="38"/>
      <c r="C13" s="38" t="s">
        <v>98</v>
      </c>
      <c r="D13" s="38"/>
      <c r="E13" s="43"/>
      <c r="F13" s="40">
        <v>0</v>
      </c>
      <c r="G13" s="41" t="s">
        <v>14</v>
      </c>
    </row>
    <row r="14" spans="1:7" ht="19.5" customHeight="1">
      <c r="A14" s="42" t="s">
        <v>33</v>
      </c>
      <c r="B14" s="38"/>
      <c r="C14" s="38" t="s">
        <v>98</v>
      </c>
      <c r="D14" s="38"/>
      <c r="E14" s="43"/>
      <c r="F14" s="40">
        <v>0</v>
      </c>
      <c r="G14" s="41" t="s">
        <v>15</v>
      </c>
    </row>
    <row r="15" spans="1:7" ht="19.5" customHeight="1">
      <c r="A15" s="42" t="s">
        <v>33</v>
      </c>
      <c r="B15" s="38"/>
      <c r="C15" s="38" t="s">
        <v>98</v>
      </c>
      <c r="D15" s="38"/>
      <c r="E15" s="43"/>
      <c r="F15" s="40">
        <v>0</v>
      </c>
      <c r="G15" s="41" t="s">
        <v>16</v>
      </c>
    </row>
    <row r="16" spans="1:7" ht="19.5" customHeight="1">
      <c r="A16" s="42" t="s">
        <v>33</v>
      </c>
      <c r="B16" s="38"/>
      <c r="C16" s="38" t="s">
        <v>98</v>
      </c>
      <c r="D16" s="38"/>
      <c r="E16" s="43"/>
      <c r="F16" s="40">
        <v>0</v>
      </c>
      <c r="G16" s="41" t="s">
        <v>17</v>
      </c>
    </row>
    <row r="17" spans="1:7" ht="19.5" customHeight="1">
      <c r="A17" s="42" t="s">
        <v>33</v>
      </c>
      <c r="B17" s="38"/>
      <c r="C17" s="38" t="s">
        <v>98</v>
      </c>
      <c r="D17" s="38"/>
      <c r="E17" s="43"/>
      <c r="F17" s="40">
        <v>0</v>
      </c>
      <c r="G17" s="41" t="s">
        <v>18</v>
      </c>
    </row>
    <row r="18" spans="1:7" ht="19.5" customHeight="1">
      <c r="A18" s="42" t="s">
        <v>33</v>
      </c>
      <c r="B18" s="38"/>
      <c r="C18" s="38" t="s">
        <v>98</v>
      </c>
      <c r="D18" s="38"/>
      <c r="E18" s="43"/>
      <c r="F18" s="40">
        <v>0</v>
      </c>
      <c r="G18" s="41" t="s">
        <v>19</v>
      </c>
    </row>
    <row r="19" spans="1:7" ht="19.5" customHeight="1">
      <c r="A19" s="42" t="s">
        <v>33</v>
      </c>
      <c r="B19" s="38"/>
      <c r="C19" s="38" t="s">
        <v>98</v>
      </c>
      <c r="D19" s="38"/>
      <c r="E19" s="43"/>
      <c r="F19" s="40">
        <v>0</v>
      </c>
      <c r="G19" s="41" t="s">
        <v>20</v>
      </c>
    </row>
    <row r="20" spans="1:7" ht="19.5" customHeight="1">
      <c r="A20" s="42" t="s">
        <v>33</v>
      </c>
      <c r="B20" s="38"/>
      <c r="C20" s="38" t="s">
        <v>98</v>
      </c>
      <c r="D20" s="38"/>
      <c r="E20" s="43"/>
      <c r="F20" s="40">
        <v>0</v>
      </c>
      <c r="G20" s="41" t="s">
        <v>21</v>
      </c>
    </row>
    <row r="21" spans="1:7" ht="19.5" customHeight="1">
      <c r="A21" s="44" t="s">
        <v>36</v>
      </c>
      <c r="B21" s="38"/>
      <c r="C21" s="38" t="s">
        <v>98</v>
      </c>
      <c r="D21" s="38"/>
      <c r="E21" s="39"/>
      <c r="F21" s="40">
        <v>0</v>
      </c>
      <c r="G21" s="41" t="s">
        <v>22</v>
      </c>
    </row>
    <row r="22" spans="1:7" ht="19.5" customHeight="1">
      <c r="A22" s="44" t="s">
        <v>36</v>
      </c>
      <c r="B22" s="38"/>
      <c r="C22" s="38" t="s">
        <v>98</v>
      </c>
      <c r="D22" s="38"/>
      <c r="E22" s="39"/>
      <c r="F22" s="40">
        <v>0</v>
      </c>
      <c r="G22" s="41" t="s">
        <v>23</v>
      </c>
    </row>
    <row r="23" spans="1:7" ht="19.5" customHeight="1">
      <c r="A23" s="44" t="s">
        <v>36</v>
      </c>
      <c r="B23" s="38"/>
      <c r="C23" s="38" t="s">
        <v>98</v>
      </c>
      <c r="D23" s="38"/>
      <c r="E23" s="39"/>
      <c r="F23" s="40">
        <v>0</v>
      </c>
      <c r="G23" s="41" t="s">
        <v>24</v>
      </c>
    </row>
    <row r="24" spans="1:7" ht="19.5" customHeight="1">
      <c r="A24" s="44" t="s">
        <v>36</v>
      </c>
      <c r="B24" s="38"/>
      <c r="C24" s="38" t="s">
        <v>98</v>
      </c>
      <c r="D24" s="38"/>
      <c r="E24" s="39"/>
      <c r="F24" s="40">
        <v>0</v>
      </c>
      <c r="G24" s="41" t="s">
        <v>25</v>
      </c>
    </row>
    <row r="25" spans="1:7" ht="19.5" customHeight="1">
      <c r="A25" s="44" t="s">
        <v>36</v>
      </c>
      <c r="B25" s="38"/>
      <c r="C25" s="38" t="s">
        <v>98</v>
      </c>
      <c r="D25" s="38"/>
      <c r="E25" s="39"/>
      <c r="F25" s="40">
        <v>0</v>
      </c>
      <c r="G25" s="41" t="s">
        <v>26</v>
      </c>
    </row>
    <row r="26" spans="1:7" ht="19.5" customHeight="1">
      <c r="A26" s="44" t="s">
        <v>36</v>
      </c>
      <c r="B26" s="38"/>
      <c r="C26" s="38" t="s">
        <v>98</v>
      </c>
      <c r="D26" s="38"/>
      <c r="E26" s="39"/>
      <c r="F26" s="40">
        <v>0</v>
      </c>
      <c r="G26" s="41" t="s">
        <v>27</v>
      </c>
    </row>
    <row r="27" spans="1:7" ht="19.5" customHeight="1">
      <c r="A27" s="44" t="s">
        <v>36</v>
      </c>
      <c r="B27" s="38"/>
      <c r="C27" s="38" t="s">
        <v>98</v>
      </c>
      <c r="D27" s="38"/>
      <c r="E27" s="39"/>
      <c r="F27" s="40">
        <v>0</v>
      </c>
      <c r="G27" s="41" t="s">
        <v>28</v>
      </c>
    </row>
    <row r="28" spans="1:7" ht="19.5" customHeight="1">
      <c r="A28" s="44" t="s">
        <v>36</v>
      </c>
      <c r="B28" s="38"/>
      <c r="C28" s="38" t="s">
        <v>98</v>
      </c>
      <c r="D28" s="38"/>
      <c r="E28" s="39"/>
      <c r="F28" s="40">
        <v>0</v>
      </c>
      <c r="G28" s="41" t="s">
        <v>90</v>
      </c>
    </row>
    <row r="29" spans="1:7" ht="19.5" customHeight="1">
      <c r="A29" s="44" t="s">
        <v>36</v>
      </c>
      <c r="B29" s="38"/>
      <c r="C29" s="38" t="s">
        <v>98</v>
      </c>
      <c r="D29" s="38"/>
      <c r="E29" s="39"/>
      <c r="F29" s="40">
        <v>0</v>
      </c>
      <c r="G29" s="41" t="s">
        <v>91</v>
      </c>
    </row>
    <row r="30" spans="1:7" ht="19.5" customHeight="1">
      <c r="A30" s="44" t="s">
        <v>36</v>
      </c>
      <c r="B30" s="38"/>
      <c r="C30" s="38" t="s">
        <v>98</v>
      </c>
      <c r="D30" s="38"/>
      <c r="E30" s="39"/>
      <c r="F30" s="40">
        <v>0</v>
      </c>
      <c r="G30" s="41" t="s">
        <v>92</v>
      </c>
    </row>
    <row r="31" spans="1:7" ht="19.5" customHeight="1">
      <c r="A31" s="44" t="s">
        <v>36</v>
      </c>
      <c r="B31" s="38"/>
      <c r="C31" s="38" t="s">
        <v>98</v>
      </c>
      <c r="D31" s="38"/>
      <c r="E31" s="43"/>
      <c r="F31" s="40">
        <v>0</v>
      </c>
      <c r="G31" s="41" t="s">
        <v>93</v>
      </c>
    </row>
  </sheetData>
  <sheetProtection/>
  <autoFilter ref="A1:F31">
    <sortState ref="A2:F31">
      <sortCondition sortBy="value" ref="A2:A31"/>
    </sortState>
  </autoFilter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82"/>
  <sheetViews>
    <sheetView showGridLines="0" tabSelected="1" zoomScale="103" zoomScaleNormal="103" zoomScaleSheetLayoutView="5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C10" sqref="AC10"/>
    </sheetView>
  </sheetViews>
  <sheetFormatPr defaultColWidth="9.140625" defaultRowHeight="12.75"/>
  <cols>
    <col min="1" max="1" width="5.140625" style="36" customWidth="1"/>
    <col min="2" max="2" width="13.7109375" style="36" customWidth="1"/>
    <col min="3" max="4" width="10.8515625" style="36" customWidth="1"/>
    <col min="5" max="5" width="15.57421875" style="36" customWidth="1"/>
    <col min="6" max="36" width="3.140625" style="36" customWidth="1"/>
    <col min="37" max="37" width="5.140625" style="36" customWidth="1"/>
    <col min="38" max="38" width="5.421875" style="36" customWidth="1"/>
    <col min="39" max="39" width="6.57421875" style="36" customWidth="1"/>
    <col min="40" max="40" width="2.57421875" style="36" customWidth="1"/>
    <col min="41" max="41" width="1.1484375" style="36" customWidth="1"/>
    <col min="42" max="42" width="2.28125" style="36" customWidth="1"/>
    <col min="43" max="44" width="2.140625" style="36" customWidth="1"/>
    <col min="45" max="49" width="5.28125" style="36" customWidth="1"/>
    <col min="50" max="16384" width="9.140625" style="36" customWidth="1"/>
  </cols>
  <sheetData>
    <row r="1" spans="1:76" s="1" customFormat="1" ht="16.5" customHeight="1">
      <c r="A1" s="99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" customFormat="1" ht="25.5" customHeight="1">
      <c r="A2" s="101" t="s">
        <v>43</v>
      </c>
      <c r="B2" s="102"/>
      <c r="C2" s="103" t="s">
        <v>98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96" t="s">
        <v>29</v>
      </c>
      <c r="X2" s="97"/>
      <c r="Y2" s="97"/>
      <c r="Z2" s="97"/>
      <c r="AA2" s="97"/>
      <c r="AB2" s="97"/>
      <c r="AC2" s="97"/>
      <c r="AD2" s="104" t="s">
        <v>109</v>
      </c>
      <c r="AE2" s="105"/>
      <c r="AF2" s="105"/>
      <c r="AG2" s="105"/>
      <c r="AH2" s="105"/>
      <c r="AI2" s="105"/>
      <c r="AJ2" s="105"/>
      <c r="AK2" s="105"/>
      <c r="AL2" s="105"/>
      <c r="AM2" s="105"/>
      <c r="AN2" s="71" t="s">
        <v>44</v>
      </c>
      <c r="AO2" s="98" t="s">
        <v>45</v>
      </c>
      <c r="AP2" s="98"/>
      <c r="AQ2" s="98"/>
      <c r="AR2" s="98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3" customFormat="1" ht="18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 t="s">
        <v>2</v>
      </c>
      <c r="X3" s="97"/>
      <c r="Y3" s="97"/>
      <c r="Z3" s="97"/>
      <c r="AA3" s="97"/>
      <c r="AB3" s="97"/>
      <c r="AC3" s="97"/>
      <c r="AD3" s="106">
        <f>+VLOOKUP(AD2,A461:AG473,2,0)</f>
        <v>2020</v>
      </c>
      <c r="AE3" s="107"/>
      <c r="AF3" s="107"/>
      <c r="AG3" s="107"/>
      <c r="AH3" s="107"/>
      <c r="AI3" s="107"/>
      <c r="AJ3" s="107"/>
      <c r="AK3" s="107"/>
      <c r="AL3" s="107"/>
      <c r="AM3" s="107"/>
      <c r="AN3" s="8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3" customFormat="1" ht="60.75" customHeight="1">
      <c r="A4" s="91"/>
      <c r="B4" s="92"/>
      <c r="C4" s="92"/>
      <c r="D4" s="92"/>
      <c r="E4" s="92"/>
      <c r="F4" s="72" t="str">
        <f>+VLOOKUP(AD2,A461:BM473,35,0)</f>
        <v>ÇARŞAMBA</v>
      </c>
      <c r="G4" s="72" t="str">
        <f>+VLOOKUP(AD2,A461:BM473,36,0)</f>
        <v>PERŞEMBE</v>
      </c>
      <c r="H4" s="72" t="str">
        <f>+VLOOKUP(AD2,A461:BM473,37,0)</f>
        <v>CUMA</v>
      </c>
      <c r="I4" s="72" t="str">
        <f>+VLOOKUP(AD2,A461:BM473,38,0)</f>
        <v>CUMARTESİ</v>
      </c>
      <c r="J4" s="72" t="str">
        <f>+VLOOKUP(AD2,A461:BM473,39,0)</f>
        <v>PAZAR</v>
      </c>
      <c r="K4" s="72" t="str">
        <f>+VLOOKUP(AD2,A461:BM473,40,0)</f>
        <v>PAZARTESİ</v>
      </c>
      <c r="L4" s="72" t="str">
        <f>+VLOOKUP(AD2,A461:BM473,41,0)</f>
        <v>SALI</v>
      </c>
      <c r="M4" s="72" t="str">
        <f>+VLOOKUP(AD2,A461:BM473,42,0)</f>
        <v>ÇARŞAMBA</v>
      </c>
      <c r="N4" s="72" t="str">
        <f>+VLOOKUP(AD2,A461:BM473,43,0)</f>
        <v>PERŞEMBE</v>
      </c>
      <c r="O4" s="72" t="str">
        <f>+VLOOKUP(AD2,A461:BM473,44,0)</f>
        <v>CUMA</v>
      </c>
      <c r="P4" s="72" t="str">
        <f>+VLOOKUP(AD2,A461:BM473,45,0)</f>
        <v>CUMARTESİ</v>
      </c>
      <c r="Q4" s="72" t="str">
        <f>+VLOOKUP(AD2,A461:BM473,46,0)</f>
        <v>PAZAR</v>
      </c>
      <c r="R4" s="72" t="str">
        <f>+VLOOKUP(AD2,A461:BM473,47,0)</f>
        <v>PAZARTESİ</v>
      </c>
      <c r="S4" s="72" t="str">
        <f>+VLOOKUP(AD2,A461:BM473,48,0)</f>
        <v>SALI</v>
      </c>
      <c r="T4" s="72">
        <f>+VLOOKUP(AD2,A461:BM473,49,0)</f>
        <v>0</v>
      </c>
      <c r="U4" s="72">
        <f>+VLOOKUP(AD2,A461:BM473,50,0)</f>
        <v>0</v>
      </c>
      <c r="V4" s="72">
        <f>+VLOOKUP(AD2,A461:BM473,51,0)</f>
        <v>0</v>
      </c>
      <c r="W4" s="72">
        <f>+VLOOKUP(AD2,A461:BM473,52,0)</f>
        <v>0</v>
      </c>
      <c r="X4" s="72">
        <f>+VLOOKUP(AD2,A461:BM473,53,0)</f>
        <v>0</v>
      </c>
      <c r="Y4" s="72">
        <f>+VLOOKUP(AD2,A461:BM473,54,0)</f>
        <v>0</v>
      </c>
      <c r="Z4" s="72">
        <f>+VLOOKUP(AD2,A461:BM473,55,0)</f>
        <v>0</v>
      </c>
      <c r="AA4" s="72">
        <f>+VLOOKUP(AD2,A461:BM473,56,0)</f>
        <v>0</v>
      </c>
      <c r="AB4" s="72">
        <f>+VLOOKUP(AD2,A461:BM473,57,0)</f>
        <v>0</v>
      </c>
      <c r="AC4" s="72">
        <f>+VLOOKUP(AD2,A461:BM473,58,0)</f>
        <v>0</v>
      </c>
      <c r="AD4" s="72">
        <f>+VLOOKUP(AD2,A461:BM473,59,0)</f>
        <v>0</v>
      </c>
      <c r="AE4" s="72">
        <f>+VLOOKUP(AD2,A461:BM473,60,0)</f>
        <v>0</v>
      </c>
      <c r="AF4" s="72">
        <f>+VLOOKUP(AD2,A461:BM473,61,0)</f>
        <v>0</v>
      </c>
      <c r="AG4" s="72">
        <f>+VLOOKUP(AD2,A461:BM473,62,0)</f>
        <v>0</v>
      </c>
      <c r="AH4" s="72">
        <f>+VLOOKUP(AD2,A461:BM473,63,0)</f>
        <v>0</v>
      </c>
      <c r="AI4" s="72">
        <f>+VLOOKUP(AD2,A461:BM473,64,0)</f>
        <v>0</v>
      </c>
      <c r="AJ4" s="72">
        <f>+VLOOKUP(AD2,A461:BM473,65,0)</f>
        <v>0</v>
      </c>
      <c r="AK4" s="93"/>
      <c r="AL4" s="93"/>
      <c r="AM4" s="92"/>
      <c r="AN4" s="8"/>
      <c r="AO4" s="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3" customFormat="1" ht="21" customHeight="1" thickBot="1">
      <c r="A5" s="9" t="s">
        <v>46</v>
      </c>
      <c r="B5" s="10" t="s">
        <v>4</v>
      </c>
      <c r="C5" s="10" t="s">
        <v>47</v>
      </c>
      <c r="D5" s="10" t="s">
        <v>48</v>
      </c>
      <c r="E5" s="10" t="s">
        <v>49</v>
      </c>
      <c r="F5" s="11">
        <f>+VLOOKUP(AD2,A461:AG473,3,0)</f>
        <v>1</v>
      </c>
      <c r="G5" s="11">
        <f>+VLOOKUP(AD2,A461:AG473,4,0)</f>
        <v>2</v>
      </c>
      <c r="H5" s="11">
        <f>+VLOOKUP(AD2,A461:AG473,5,0)</f>
        <v>3</v>
      </c>
      <c r="I5" s="11">
        <f>+VLOOKUP(AD2,A461:AG473,6,0)</f>
        <v>4</v>
      </c>
      <c r="J5" s="11">
        <f>+VLOOKUP(AD2,A461:AG473,7,0)</f>
        <v>5</v>
      </c>
      <c r="K5" s="11">
        <f>+VLOOKUP(AD2,A461:AG473,8,0)</f>
        <v>6</v>
      </c>
      <c r="L5" s="11">
        <f>+VLOOKUP(AD2,A461:AG473,9,0)</f>
        <v>7</v>
      </c>
      <c r="M5" s="11">
        <f>+VLOOKUP(AD2,A461:AG473,10,0)</f>
        <v>8</v>
      </c>
      <c r="N5" s="11">
        <f>+VLOOKUP(AD2,A461:AG473,11,0)</f>
        <v>9</v>
      </c>
      <c r="O5" s="11">
        <f>+VLOOKUP(AD2,A461:AG473,12,0)</f>
        <v>10</v>
      </c>
      <c r="P5" s="11">
        <f>+VLOOKUP(AD2,A461:AG473,13,0)</f>
        <v>11</v>
      </c>
      <c r="Q5" s="11">
        <f>+VLOOKUP(AD2,A461:AG473,14,0)</f>
        <v>12</v>
      </c>
      <c r="R5" s="11">
        <f>+VLOOKUP(AD2,A461:AG473,15,0)</f>
        <v>13</v>
      </c>
      <c r="S5" s="11">
        <f>+VLOOKUP(AD2,A461:AG473,16,0)</f>
        <v>14</v>
      </c>
      <c r="T5" s="11">
        <f>+VLOOKUP(AD2,A461:AG473,17,0)</f>
        <v>0</v>
      </c>
      <c r="U5" s="11">
        <f>+VLOOKUP(AD2,A461:AG473,18,0)</f>
        <v>0</v>
      </c>
      <c r="V5" s="11">
        <f>+VLOOKUP(AD2,A461:AG473,19,0)</f>
        <v>0</v>
      </c>
      <c r="W5" s="11">
        <f>+VLOOKUP(AD2,A461:AG473,20,0)</f>
        <v>0</v>
      </c>
      <c r="X5" s="11">
        <f>+VLOOKUP(AD2,A461:AG473,21,0)</f>
        <v>0</v>
      </c>
      <c r="Y5" s="11">
        <f>+VLOOKUP(AD2,A461:AG473,22,0)</f>
        <v>0</v>
      </c>
      <c r="Z5" s="11">
        <f>+VLOOKUP(AD2,A461:AG473,23,0)</f>
        <v>0</v>
      </c>
      <c r="AA5" s="11">
        <f>+VLOOKUP(AD2,A461:AG473,24,0)</f>
        <v>0</v>
      </c>
      <c r="AB5" s="11">
        <f>+VLOOKUP(AD2,A461:AG473,25,0)</f>
        <v>0</v>
      </c>
      <c r="AC5" s="11">
        <f>+VLOOKUP(AD2,A461:AG473,26,0)</f>
        <v>0</v>
      </c>
      <c r="AD5" s="11">
        <f>+VLOOKUP(AD2,A461:AG473,27,0)</f>
        <v>0</v>
      </c>
      <c r="AE5" s="11">
        <f>+VLOOKUP(AD2,A461:AG473,28,0)</f>
        <v>0</v>
      </c>
      <c r="AF5" s="11">
        <f>+VLOOKUP(AD2,A461:AG473,29,0)</f>
        <v>0</v>
      </c>
      <c r="AG5" s="11">
        <f>+VLOOKUP(AD2,A461:AG473,30,0)</f>
        <v>0</v>
      </c>
      <c r="AH5" s="11">
        <f>+VLOOKUP(AD2,A461:AG473,31,0)</f>
        <v>0</v>
      </c>
      <c r="AI5" s="11">
        <f>+VLOOKUP(AD2,A461:AG473,32,0)</f>
        <v>0</v>
      </c>
      <c r="AJ5" s="11">
        <f>+VLOOKUP(AD2,A461:AG473,33,0)</f>
        <v>0</v>
      </c>
      <c r="AK5" s="73" t="s">
        <v>105</v>
      </c>
      <c r="AL5" s="73"/>
      <c r="AM5" s="74" t="s">
        <v>50</v>
      </c>
      <c r="AN5" s="8"/>
      <c r="AO5" s="8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" customFormat="1" ht="15" customHeight="1" thickBot="1">
      <c r="A6" s="87" t="s">
        <v>1</v>
      </c>
      <c r="B6" s="85" t="str">
        <f>+GİRİŞ!A2</f>
        <v>AHMET YASİN KOŞAR</v>
      </c>
      <c r="C6" s="85" t="str">
        <f>+GİRİŞ!B2</f>
        <v>Türkçe</v>
      </c>
      <c r="D6" s="85" t="str">
        <f>+GİRİŞ!C2</f>
        <v>Mevlana Ortaokulu</v>
      </c>
      <c r="E6" s="58" t="s">
        <v>51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63">
        <f>+SUM(F6:AJ6)</f>
        <v>0</v>
      </c>
      <c r="AL6" s="81">
        <f>+SUM(AK6:AK11)</f>
        <v>0</v>
      </c>
      <c r="AM6" s="80">
        <f>+SUM(AK6:AK17)</f>
        <v>0</v>
      </c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3" customFormat="1" ht="15" customHeight="1" thickBot="1">
      <c r="A7" s="87"/>
      <c r="B7" s="85"/>
      <c r="C7" s="85"/>
      <c r="D7" s="85"/>
      <c r="E7" s="59" t="s">
        <v>52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63">
        <f aca="true" t="shared" si="0" ref="AK7:AK17">SUM(F7:AJ7)</f>
        <v>0</v>
      </c>
      <c r="AL7" s="81"/>
      <c r="AM7" s="80"/>
      <c r="AN7" s="8"/>
      <c r="AO7" s="94"/>
      <c r="AP7" s="94"/>
      <c r="AQ7" s="94"/>
      <c r="AR7" s="94"/>
      <c r="AS7" s="94"/>
      <c r="AT7" s="94"/>
      <c r="AU7" s="94"/>
      <c r="AV7" s="94"/>
      <c r="AW7" s="94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3" customFormat="1" ht="15" customHeight="1" thickBot="1">
      <c r="A8" s="87"/>
      <c r="B8" s="85"/>
      <c r="C8" s="85"/>
      <c r="D8" s="85"/>
      <c r="E8" s="59" t="s">
        <v>53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63">
        <f t="shared" si="0"/>
        <v>0</v>
      </c>
      <c r="AL8" s="81"/>
      <c r="AM8" s="80"/>
      <c r="AN8" s="8"/>
      <c r="AO8" s="94"/>
      <c r="AP8" s="94"/>
      <c r="AQ8" s="94"/>
      <c r="AR8" s="94"/>
      <c r="AS8" s="94"/>
      <c r="AT8" s="94"/>
      <c r="AU8" s="94"/>
      <c r="AV8" s="94"/>
      <c r="AW8" s="94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3" customFormat="1" ht="15" customHeight="1" thickBot="1">
      <c r="A9" s="87"/>
      <c r="B9" s="85"/>
      <c r="C9" s="85"/>
      <c r="D9" s="85"/>
      <c r="E9" s="60" t="s">
        <v>54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63">
        <f t="shared" si="0"/>
        <v>0</v>
      </c>
      <c r="AL9" s="81"/>
      <c r="AM9" s="80"/>
      <c r="AN9" s="8"/>
      <c r="AO9" s="94"/>
      <c r="AP9" s="94"/>
      <c r="AQ9" s="94"/>
      <c r="AR9" s="94"/>
      <c r="AS9" s="94"/>
      <c r="AT9" s="94"/>
      <c r="AU9" s="94"/>
      <c r="AV9" s="94"/>
      <c r="AW9" s="94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3" customFormat="1" ht="15" customHeight="1" thickBot="1">
      <c r="A10" s="87"/>
      <c r="B10" s="85"/>
      <c r="C10" s="85"/>
      <c r="D10" s="85"/>
      <c r="E10" s="59" t="s">
        <v>55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63">
        <f t="shared" si="0"/>
        <v>0</v>
      </c>
      <c r="AL10" s="81"/>
      <c r="AM10" s="80"/>
      <c r="AN10" s="8"/>
      <c r="AO10" s="94"/>
      <c r="AP10" s="94"/>
      <c r="AQ10" s="94"/>
      <c r="AR10" s="94"/>
      <c r="AS10" s="94"/>
      <c r="AT10" s="94"/>
      <c r="AU10" s="94"/>
      <c r="AV10" s="94"/>
      <c r="AW10" s="94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3" customFormat="1" ht="15" customHeight="1" thickBot="1">
      <c r="A11" s="87"/>
      <c r="B11" s="85"/>
      <c r="C11" s="85"/>
      <c r="D11" s="85"/>
      <c r="E11" s="61" t="s">
        <v>56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63">
        <f t="shared" si="0"/>
        <v>0</v>
      </c>
      <c r="AL11" s="81"/>
      <c r="AM11" s="80"/>
      <c r="AN11" s="8"/>
      <c r="AO11" s="94"/>
      <c r="AP11" s="94"/>
      <c r="AQ11" s="94"/>
      <c r="AR11" s="94"/>
      <c r="AS11" s="94"/>
      <c r="AT11" s="94"/>
      <c r="AU11" s="94"/>
      <c r="AV11" s="94"/>
      <c r="AW11" s="94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3" customFormat="1" ht="15" customHeight="1" thickBot="1">
      <c r="A12" s="87"/>
      <c r="B12" s="85"/>
      <c r="C12" s="85"/>
      <c r="D12" s="85"/>
      <c r="E12" s="59" t="s">
        <v>57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64">
        <f t="shared" si="0"/>
        <v>0</v>
      </c>
      <c r="AL12" s="65">
        <f>+AK12</f>
        <v>0</v>
      </c>
      <c r="AM12" s="80"/>
      <c r="AN12" s="8"/>
      <c r="AO12" s="94"/>
      <c r="AP12" s="94"/>
      <c r="AQ12" s="94"/>
      <c r="AR12" s="94"/>
      <c r="AS12" s="94"/>
      <c r="AT12" s="94"/>
      <c r="AU12" s="94"/>
      <c r="AV12" s="94"/>
      <c r="AW12" s="94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3" customFormat="1" ht="15" customHeight="1" thickBot="1">
      <c r="A13" s="87"/>
      <c r="B13" s="85"/>
      <c r="C13" s="85"/>
      <c r="D13" s="85"/>
      <c r="E13" s="59" t="s">
        <v>58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66">
        <f t="shared" si="0"/>
        <v>0</v>
      </c>
      <c r="AL13" s="65">
        <f>+AK13</f>
        <v>0</v>
      </c>
      <c r="AM13" s="80"/>
      <c r="AN13" s="8"/>
      <c r="AO13" s="94"/>
      <c r="AP13" s="94"/>
      <c r="AQ13" s="94"/>
      <c r="AR13" s="94"/>
      <c r="AS13" s="94"/>
      <c r="AT13" s="94"/>
      <c r="AU13" s="94"/>
      <c r="AV13" s="94"/>
      <c r="AW13" s="94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3" customFormat="1" ht="15" customHeight="1" thickBot="1">
      <c r="A14" s="87"/>
      <c r="B14" s="85"/>
      <c r="C14" s="85"/>
      <c r="D14" s="85"/>
      <c r="E14" s="59" t="s">
        <v>59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67">
        <f t="shared" si="0"/>
        <v>0</v>
      </c>
      <c r="AL14" s="68">
        <f>+AK14</f>
        <v>0</v>
      </c>
      <c r="AM14" s="80"/>
      <c r="AN14" s="8"/>
      <c r="AO14" s="94"/>
      <c r="AP14" s="94"/>
      <c r="AQ14" s="94"/>
      <c r="AR14" s="94"/>
      <c r="AS14" s="94"/>
      <c r="AT14" s="94"/>
      <c r="AU14" s="94"/>
      <c r="AV14" s="94"/>
      <c r="AW14" s="94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3" customFormat="1" ht="15" customHeight="1" thickBot="1">
      <c r="A15" s="87"/>
      <c r="B15" s="85"/>
      <c r="C15" s="85"/>
      <c r="D15" s="85"/>
      <c r="E15" s="59" t="s">
        <v>60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69">
        <f t="shared" si="0"/>
        <v>0</v>
      </c>
      <c r="AL15" s="81">
        <f>+SUM(AK15:AK17)</f>
        <v>0</v>
      </c>
      <c r="AM15" s="80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3" customFormat="1" ht="15" customHeight="1" thickBot="1">
      <c r="A16" s="87"/>
      <c r="B16" s="85"/>
      <c r="C16" s="85"/>
      <c r="D16" s="85"/>
      <c r="E16" s="59" t="s">
        <v>61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69">
        <f t="shared" si="0"/>
        <v>0</v>
      </c>
      <c r="AL16" s="81"/>
      <c r="AM16" s="80"/>
      <c r="AN16" s="8"/>
      <c r="AO16" s="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3" customFormat="1" ht="15" customHeight="1" thickBot="1">
      <c r="A17" s="87"/>
      <c r="B17" s="85"/>
      <c r="C17" s="85"/>
      <c r="D17" s="85"/>
      <c r="E17" s="62" t="s">
        <v>102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69">
        <f t="shared" si="0"/>
        <v>0</v>
      </c>
      <c r="AL17" s="81"/>
      <c r="AM17" s="80"/>
      <c r="AN17" s="8"/>
      <c r="AO17" s="8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3" customFormat="1" ht="15" customHeight="1" thickBot="1">
      <c r="A18" s="87" t="s">
        <v>0</v>
      </c>
      <c r="B18" s="85" t="str">
        <f>+GİRİŞ!A3</f>
        <v>AYDIN DAĞDELEN</v>
      </c>
      <c r="C18" s="85" t="str">
        <f>+GİRİŞ!B3</f>
        <v>Matematik</v>
      </c>
      <c r="D18" s="85" t="str">
        <f>+GİRİŞ!C3</f>
        <v>Mevlana Ortaokulu</v>
      </c>
      <c r="E18" s="58" t="s">
        <v>51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63">
        <f>+SUM(F18:AJ18)</f>
        <v>0</v>
      </c>
      <c r="AL18" s="81">
        <f>+SUM(AK18:AK23)</f>
        <v>0</v>
      </c>
      <c r="AM18" s="80">
        <f>+SUM(AK18:AK29)</f>
        <v>0</v>
      </c>
      <c r="AN18" s="8"/>
      <c r="AO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3" customFormat="1" ht="15" customHeight="1" thickBot="1">
      <c r="A19" s="87"/>
      <c r="B19" s="85"/>
      <c r="C19" s="85"/>
      <c r="D19" s="85"/>
      <c r="E19" s="59" t="s">
        <v>52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63">
        <f aca="true" t="shared" si="1" ref="AK19:AK29">SUM(F19:AJ19)</f>
        <v>0</v>
      </c>
      <c r="AL19" s="81"/>
      <c r="AM19" s="80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3" customFormat="1" ht="15" customHeight="1" thickBot="1">
      <c r="A20" s="87"/>
      <c r="B20" s="85"/>
      <c r="C20" s="85"/>
      <c r="D20" s="85"/>
      <c r="E20" s="59" t="s">
        <v>53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63">
        <f t="shared" si="1"/>
        <v>0</v>
      </c>
      <c r="AL20" s="81"/>
      <c r="AM20" s="80"/>
      <c r="AN20" s="8"/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3" customFormat="1" ht="15" customHeight="1" thickBot="1">
      <c r="A21" s="87"/>
      <c r="B21" s="85"/>
      <c r="C21" s="85"/>
      <c r="D21" s="85"/>
      <c r="E21" s="60" t="s">
        <v>54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63">
        <f t="shared" si="1"/>
        <v>0</v>
      </c>
      <c r="AL21" s="81"/>
      <c r="AM21" s="80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3" customFormat="1" ht="15" customHeight="1" thickBot="1">
      <c r="A22" s="87"/>
      <c r="B22" s="85"/>
      <c r="C22" s="85"/>
      <c r="D22" s="85"/>
      <c r="E22" s="59" t="s">
        <v>55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63">
        <f t="shared" si="1"/>
        <v>0</v>
      </c>
      <c r="AL22" s="81"/>
      <c r="AM22" s="80"/>
      <c r="AN22" s="8"/>
      <c r="AO22" s="8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3" customFormat="1" ht="15" customHeight="1" thickBot="1">
      <c r="A23" s="87"/>
      <c r="B23" s="85"/>
      <c r="C23" s="85"/>
      <c r="D23" s="85"/>
      <c r="E23" s="61" t="s">
        <v>56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63">
        <f t="shared" si="1"/>
        <v>0</v>
      </c>
      <c r="AL23" s="81"/>
      <c r="AM23" s="80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3" customFormat="1" ht="15" customHeight="1" thickBot="1">
      <c r="A24" s="87"/>
      <c r="B24" s="85"/>
      <c r="C24" s="85"/>
      <c r="D24" s="85"/>
      <c r="E24" s="59" t="s">
        <v>57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64">
        <f t="shared" si="1"/>
        <v>0</v>
      </c>
      <c r="AL24" s="65">
        <f>+AK24</f>
        <v>0</v>
      </c>
      <c r="AM24" s="80"/>
      <c r="AN24" s="8"/>
      <c r="AO24" s="8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3" customFormat="1" ht="15" customHeight="1" thickBot="1">
      <c r="A25" s="87"/>
      <c r="B25" s="85"/>
      <c r="C25" s="85"/>
      <c r="D25" s="85"/>
      <c r="E25" s="59" t="s">
        <v>58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66">
        <f t="shared" si="1"/>
        <v>0</v>
      </c>
      <c r="AL25" s="65">
        <f>+AK25</f>
        <v>0</v>
      </c>
      <c r="AM25" s="80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3" customFormat="1" ht="15" customHeight="1" thickBot="1">
      <c r="A26" s="87"/>
      <c r="B26" s="85"/>
      <c r="C26" s="85"/>
      <c r="D26" s="85"/>
      <c r="E26" s="59" t="s">
        <v>59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67">
        <f t="shared" si="1"/>
        <v>0</v>
      </c>
      <c r="AL26" s="68">
        <f>+AK26</f>
        <v>0</v>
      </c>
      <c r="AM26" s="80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3" customFormat="1" ht="15" customHeight="1" thickBot="1">
      <c r="A27" s="87"/>
      <c r="B27" s="85"/>
      <c r="C27" s="85"/>
      <c r="D27" s="85"/>
      <c r="E27" s="59" t="s">
        <v>60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69">
        <f t="shared" si="1"/>
        <v>0</v>
      </c>
      <c r="AL27" s="81">
        <f>+SUM(AK27:AK29)</f>
        <v>0</v>
      </c>
      <c r="AM27" s="80"/>
      <c r="AN27" s="8"/>
      <c r="AO27" s="8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3" customFormat="1" ht="15" customHeight="1" thickBot="1">
      <c r="A28" s="87"/>
      <c r="B28" s="85"/>
      <c r="C28" s="85"/>
      <c r="D28" s="85"/>
      <c r="E28" s="59" t="s">
        <v>61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69">
        <f t="shared" si="1"/>
        <v>0</v>
      </c>
      <c r="AL28" s="81"/>
      <c r="AM28" s="80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3" customFormat="1" ht="15" customHeight="1" thickBot="1">
      <c r="A29" s="87"/>
      <c r="B29" s="85"/>
      <c r="C29" s="85"/>
      <c r="D29" s="85"/>
      <c r="E29" s="62" t="s">
        <v>102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69">
        <f t="shared" si="1"/>
        <v>0</v>
      </c>
      <c r="AL29" s="81"/>
      <c r="AM29" s="80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3" customFormat="1" ht="15" customHeight="1" thickBot="1">
      <c r="A30" s="87" t="s">
        <v>5</v>
      </c>
      <c r="B30" s="85" t="str">
        <f>+GİRİŞ!A4</f>
        <v>DERYA GÜNEŞ VAROL</v>
      </c>
      <c r="C30" s="85" t="str">
        <f>+GİRİŞ!B4</f>
        <v>İngilizce</v>
      </c>
      <c r="D30" s="85" t="str">
        <f>+GİRİŞ!C4</f>
        <v>Mevlana Ortaokulu</v>
      </c>
      <c r="E30" s="58" t="s">
        <v>51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63">
        <f>+SUM(F30:AJ30)</f>
        <v>0</v>
      </c>
      <c r="AL30" s="81">
        <f>+SUM(AK30:AK35)</f>
        <v>0</v>
      </c>
      <c r="AM30" s="80">
        <f>+SUM(AK30:AK41)</f>
        <v>0</v>
      </c>
      <c r="AN30" s="8"/>
      <c r="AO30" s="8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3" customFormat="1" ht="15" customHeight="1" thickBot="1">
      <c r="A31" s="87"/>
      <c r="B31" s="85"/>
      <c r="C31" s="85"/>
      <c r="D31" s="85"/>
      <c r="E31" s="59" t="s">
        <v>52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63">
        <f aca="true" t="shared" si="2" ref="AK31:AK41">SUM(F31:AJ31)</f>
        <v>0</v>
      </c>
      <c r="AL31" s="81"/>
      <c r="AM31" s="80"/>
      <c r="AN31" s="8"/>
      <c r="AO31" s="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3" customFormat="1" ht="15" customHeight="1" thickBot="1">
      <c r="A32" s="87"/>
      <c r="B32" s="85"/>
      <c r="C32" s="85"/>
      <c r="D32" s="85"/>
      <c r="E32" s="59" t="s">
        <v>53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63">
        <f t="shared" si="2"/>
        <v>0</v>
      </c>
      <c r="AL32" s="81"/>
      <c r="AM32" s="80"/>
      <c r="AN32" s="8"/>
      <c r="AO32" s="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3" customFormat="1" ht="15" customHeight="1" thickBot="1">
      <c r="A33" s="87"/>
      <c r="B33" s="85"/>
      <c r="C33" s="85"/>
      <c r="D33" s="85"/>
      <c r="E33" s="60" t="s">
        <v>54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63">
        <f t="shared" si="2"/>
        <v>0</v>
      </c>
      <c r="AL33" s="81"/>
      <c r="AM33" s="80"/>
      <c r="AN33" s="8"/>
      <c r="AO33" s="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3" customFormat="1" ht="15" customHeight="1" thickBot="1">
      <c r="A34" s="87"/>
      <c r="B34" s="85"/>
      <c r="C34" s="85"/>
      <c r="D34" s="85"/>
      <c r="E34" s="59" t="s">
        <v>55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63">
        <f t="shared" si="2"/>
        <v>0</v>
      </c>
      <c r="AL34" s="81"/>
      <c r="AM34" s="80"/>
      <c r="AN34" s="8"/>
      <c r="AO34" s="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3" customFormat="1" ht="15" customHeight="1" thickBot="1">
      <c r="A35" s="87"/>
      <c r="B35" s="85"/>
      <c r="C35" s="85"/>
      <c r="D35" s="85"/>
      <c r="E35" s="61" t="s">
        <v>56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63">
        <f t="shared" si="2"/>
        <v>0</v>
      </c>
      <c r="AL35" s="81"/>
      <c r="AM35" s="80"/>
      <c r="AN35" s="8"/>
      <c r="AO35" s="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3" customFormat="1" ht="15" customHeight="1" thickBot="1">
      <c r="A36" s="87"/>
      <c r="B36" s="85"/>
      <c r="C36" s="85"/>
      <c r="D36" s="85"/>
      <c r="E36" s="59" t="s">
        <v>57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64">
        <f t="shared" si="2"/>
        <v>0</v>
      </c>
      <c r="AL36" s="65">
        <f>+AK36</f>
        <v>0</v>
      </c>
      <c r="AM36" s="80"/>
      <c r="AN36" s="8"/>
      <c r="AO36" s="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3" customFormat="1" ht="15" customHeight="1" thickBot="1">
      <c r="A37" s="87"/>
      <c r="B37" s="85"/>
      <c r="C37" s="85"/>
      <c r="D37" s="85"/>
      <c r="E37" s="59" t="s">
        <v>58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66">
        <f t="shared" si="2"/>
        <v>0</v>
      </c>
      <c r="AL37" s="65">
        <f>+AK37</f>
        <v>0</v>
      </c>
      <c r="AM37" s="80"/>
      <c r="AN37" s="8"/>
      <c r="AO37" s="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s="3" customFormat="1" ht="15" customHeight="1" thickBot="1">
      <c r="A38" s="87"/>
      <c r="B38" s="85"/>
      <c r="C38" s="85"/>
      <c r="D38" s="85"/>
      <c r="E38" s="59" t="s">
        <v>59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67">
        <f t="shared" si="2"/>
        <v>0</v>
      </c>
      <c r="AL38" s="68">
        <f>+AK38</f>
        <v>0</v>
      </c>
      <c r="AM38" s="80"/>
      <c r="AN38" s="8"/>
      <c r="AO38" s="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s="3" customFormat="1" ht="15" customHeight="1" thickBot="1">
      <c r="A39" s="87"/>
      <c r="B39" s="85"/>
      <c r="C39" s="85"/>
      <c r="D39" s="85"/>
      <c r="E39" s="59" t="s">
        <v>60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69">
        <f t="shared" si="2"/>
        <v>0</v>
      </c>
      <c r="AL39" s="81">
        <f>+SUM(AK39:AK41)</f>
        <v>0</v>
      </c>
      <c r="AM39" s="80"/>
      <c r="AN39" s="8"/>
      <c r="AO39" s="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s="3" customFormat="1" ht="15" customHeight="1" thickBot="1">
      <c r="A40" s="87"/>
      <c r="B40" s="85"/>
      <c r="C40" s="85"/>
      <c r="D40" s="85"/>
      <c r="E40" s="59" t="s">
        <v>61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69">
        <f t="shared" si="2"/>
        <v>0</v>
      </c>
      <c r="AL40" s="81"/>
      <c r="AM40" s="80"/>
      <c r="AN40" s="8"/>
      <c r="AO40" s="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s="3" customFormat="1" ht="15" customHeight="1" thickBot="1">
      <c r="A41" s="87"/>
      <c r="B41" s="85"/>
      <c r="C41" s="85"/>
      <c r="D41" s="85"/>
      <c r="E41" s="62" t="s">
        <v>102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69">
        <f t="shared" si="2"/>
        <v>0</v>
      </c>
      <c r="AL41" s="81"/>
      <c r="AM41" s="80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s="3" customFormat="1" ht="15" customHeight="1" thickBot="1">
      <c r="A42" s="87" t="s">
        <v>6</v>
      </c>
      <c r="B42" s="85" t="str">
        <f>+GİRİŞ!A5</f>
        <v>DİLAN KILIÇ</v>
      </c>
      <c r="C42" s="85" t="str">
        <f>+GİRİŞ!B5</f>
        <v>Din Kültürü ve Ahlak Bilgisi</v>
      </c>
      <c r="D42" s="85" t="str">
        <f>+GİRİŞ!C5</f>
        <v>Şehit Murat Yıldırım Mesleki ve Teknik Anadolu Lisesi</v>
      </c>
      <c r="E42" s="58" t="s">
        <v>51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63">
        <f>+SUM(F42:AJ42)</f>
        <v>0</v>
      </c>
      <c r="AL42" s="81">
        <f>+SUM(AK42:AK47)</f>
        <v>0</v>
      </c>
      <c r="AM42" s="80">
        <f>+SUM(AK42:AK53)</f>
        <v>0</v>
      </c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s="3" customFormat="1" ht="15" customHeight="1" thickBot="1">
      <c r="A43" s="87"/>
      <c r="B43" s="85"/>
      <c r="C43" s="85"/>
      <c r="D43" s="85"/>
      <c r="E43" s="59" t="s">
        <v>52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63">
        <f aca="true" t="shared" si="3" ref="AK43:AK53">SUM(F43:AJ43)</f>
        <v>0</v>
      </c>
      <c r="AL43" s="81"/>
      <c r="AM43" s="80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s="3" customFormat="1" ht="15" customHeight="1" thickBot="1">
      <c r="A44" s="87"/>
      <c r="B44" s="85"/>
      <c r="C44" s="85"/>
      <c r="D44" s="85"/>
      <c r="E44" s="59" t="s">
        <v>53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63">
        <f t="shared" si="3"/>
        <v>0</v>
      </c>
      <c r="AL44" s="81"/>
      <c r="AM44" s="80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3" customFormat="1" ht="15" customHeight="1" thickBot="1">
      <c r="A45" s="87"/>
      <c r="B45" s="85"/>
      <c r="C45" s="85"/>
      <c r="D45" s="85"/>
      <c r="E45" s="60" t="s">
        <v>54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63">
        <f t="shared" si="3"/>
        <v>0</v>
      </c>
      <c r="AL45" s="81"/>
      <c r="AM45" s="80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s="3" customFormat="1" ht="15" customHeight="1" thickBot="1">
      <c r="A46" s="87"/>
      <c r="B46" s="85"/>
      <c r="C46" s="85"/>
      <c r="D46" s="85"/>
      <c r="E46" s="59" t="s">
        <v>55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63">
        <f t="shared" si="3"/>
        <v>0</v>
      </c>
      <c r="AL46" s="81"/>
      <c r="AM46" s="80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s="3" customFormat="1" ht="15" customHeight="1" thickBot="1">
      <c r="A47" s="87"/>
      <c r="B47" s="85"/>
      <c r="C47" s="85"/>
      <c r="D47" s="85"/>
      <c r="E47" s="61" t="s">
        <v>56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63">
        <f t="shared" si="3"/>
        <v>0</v>
      </c>
      <c r="AL47" s="81"/>
      <c r="AM47" s="80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s="3" customFormat="1" ht="15" customHeight="1" thickBot="1">
      <c r="A48" s="87"/>
      <c r="B48" s="85"/>
      <c r="C48" s="85"/>
      <c r="D48" s="85"/>
      <c r="E48" s="59" t="s">
        <v>57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64">
        <f t="shared" si="3"/>
        <v>0</v>
      </c>
      <c r="AL48" s="65">
        <f>+AK48</f>
        <v>0</v>
      </c>
      <c r="AM48" s="80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s="3" customFormat="1" ht="15" customHeight="1" thickBot="1">
      <c r="A49" s="87"/>
      <c r="B49" s="85"/>
      <c r="C49" s="85"/>
      <c r="D49" s="85"/>
      <c r="E49" s="59" t="s">
        <v>58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66">
        <f t="shared" si="3"/>
        <v>0</v>
      </c>
      <c r="AL49" s="65">
        <f>+AK49</f>
        <v>0</v>
      </c>
      <c r="AM49" s="80"/>
      <c r="AN49" s="8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s="3" customFormat="1" ht="15" customHeight="1" thickBot="1">
      <c r="A50" s="87"/>
      <c r="B50" s="85"/>
      <c r="C50" s="85"/>
      <c r="D50" s="85"/>
      <c r="E50" s="59" t="s">
        <v>59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67">
        <f t="shared" si="3"/>
        <v>0</v>
      </c>
      <c r="AL50" s="68">
        <f>+AK50</f>
        <v>0</v>
      </c>
      <c r="AM50" s="80"/>
      <c r="AN50" s="8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s="3" customFormat="1" ht="15" customHeight="1" thickBot="1">
      <c r="A51" s="87"/>
      <c r="B51" s="85"/>
      <c r="C51" s="85"/>
      <c r="D51" s="85"/>
      <c r="E51" s="59" t="s">
        <v>60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69">
        <f t="shared" si="3"/>
        <v>0</v>
      </c>
      <c r="AL51" s="81">
        <f>+SUM(AK51:AK53)</f>
        <v>0</v>
      </c>
      <c r="AM51" s="80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s="3" customFormat="1" ht="15" customHeight="1" thickBot="1">
      <c r="A52" s="87"/>
      <c r="B52" s="85"/>
      <c r="C52" s="85"/>
      <c r="D52" s="85"/>
      <c r="E52" s="59" t="s">
        <v>61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69">
        <f t="shared" si="3"/>
        <v>0</v>
      </c>
      <c r="AL52" s="81"/>
      <c r="AM52" s="80"/>
      <c r="AN52" s="8"/>
      <c r="AO52" s="8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3" customFormat="1" ht="15" customHeight="1" thickBot="1">
      <c r="A53" s="87"/>
      <c r="B53" s="85"/>
      <c r="C53" s="85"/>
      <c r="D53" s="85"/>
      <c r="E53" s="62" t="s">
        <v>102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69">
        <f t="shared" si="3"/>
        <v>0</v>
      </c>
      <c r="AL53" s="81"/>
      <c r="AM53" s="80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s="3" customFormat="1" ht="15" customHeight="1" thickBot="1">
      <c r="A54" s="87" t="s">
        <v>7</v>
      </c>
      <c r="B54" s="85" t="str">
        <f>+GİRİŞ!A6</f>
        <v>EDANUR GÖÇER</v>
      </c>
      <c r="C54" s="85">
        <f>+GİRİŞ!B6</f>
        <v>0</v>
      </c>
      <c r="D54" s="85" t="str">
        <f>+GİRİŞ!C6</f>
        <v>Mevlana Ortaokulu</v>
      </c>
      <c r="E54" s="58" t="s">
        <v>51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63">
        <f>+SUM(F54:AJ54)</f>
        <v>0</v>
      </c>
      <c r="AL54" s="81">
        <f>+SUM(AK54:AK59)</f>
        <v>0</v>
      </c>
      <c r="AM54" s="80">
        <f>+SUM(AK54:AK65)</f>
        <v>0</v>
      </c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s="3" customFormat="1" ht="15" customHeight="1" thickBot="1">
      <c r="A55" s="87"/>
      <c r="B55" s="85"/>
      <c r="C55" s="85"/>
      <c r="D55" s="85"/>
      <c r="E55" s="59" t="s">
        <v>52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63">
        <f aca="true" t="shared" si="4" ref="AK55:AK65">SUM(F55:AJ55)</f>
        <v>0</v>
      </c>
      <c r="AL55" s="81"/>
      <c r="AM55" s="80"/>
      <c r="AN55" s="8"/>
      <c r="AO55" s="8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s="3" customFormat="1" ht="15" customHeight="1" thickBot="1">
      <c r="A56" s="87"/>
      <c r="B56" s="85"/>
      <c r="C56" s="85"/>
      <c r="D56" s="85"/>
      <c r="E56" s="59" t="s">
        <v>53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63">
        <f t="shared" si="4"/>
        <v>0</v>
      </c>
      <c r="AL56" s="81"/>
      <c r="AM56" s="80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s="3" customFormat="1" ht="15" customHeight="1" thickBot="1">
      <c r="A57" s="87"/>
      <c r="B57" s="85"/>
      <c r="C57" s="85"/>
      <c r="D57" s="85"/>
      <c r="E57" s="60" t="s">
        <v>54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63">
        <f t="shared" si="4"/>
        <v>0</v>
      </c>
      <c r="AL57" s="81"/>
      <c r="AM57" s="80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s="3" customFormat="1" ht="15" customHeight="1" thickBot="1">
      <c r="A58" s="87"/>
      <c r="B58" s="85"/>
      <c r="C58" s="85"/>
      <c r="D58" s="85"/>
      <c r="E58" s="59" t="s">
        <v>55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63">
        <f t="shared" si="4"/>
        <v>0</v>
      </c>
      <c r="AL58" s="81"/>
      <c r="AM58" s="80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s="3" customFormat="1" ht="15" customHeight="1" thickBot="1">
      <c r="A59" s="87"/>
      <c r="B59" s="85"/>
      <c r="C59" s="85"/>
      <c r="D59" s="85"/>
      <c r="E59" s="61" t="s">
        <v>56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63">
        <f t="shared" si="4"/>
        <v>0</v>
      </c>
      <c r="AL59" s="81"/>
      <c r="AM59" s="80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s="3" customFormat="1" ht="15" customHeight="1" thickBot="1">
      <c r="A60" s="87"/>
      <c r="B60" s="85"/>
      <c r="C60" s="85"/>
      <c r="D60" s="85"/>
      <c r="E60" s="59" t="s">
        <v>57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64">
        <f t="shared" si="4"/>
        <v>0</v>
      </c>
      <c r="AL60" s="65">
        <f>+AK60</f>
        <v>0</v>
      </c>
      <c r="AM60" s="80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3" customFormat="1" ht="15" customHeight="1" thickBot="1">
      <c r="A61" s="87"/>
      <c r="B61" s="85"/>
      <c r="C61" s="85"/>
      <c r="D61" s="85"/>
      <c r="E61" s="59" t="s">
        <v>58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66">
        <f t="shared" si="4"/>
        <v>0</v>
      </c>
      <c r="AL61" s="65">
        <f>+AK61</f>
        <v>0</v>
      </c>
      <c r="AM61" s="80"/>
      <c r="AN61" s="8"/>
      <c r="AO61" s="8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s="3" customFormat="1" ht="15" customHeight="1" thickBot="1">
      <c r="A62" s="87"/>
      <c r="B62" s="85"/>
      <c r="C62" s="85"/>
      <c r="D62" s="85"/>
      <c r="E62" s="59" t="s">
        <v>59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67">
        <f t="shared" si="4"/>
        <v>0</v>
      </c>
      <c r="AL62" s="68">
        <f>+AK62</f>
        <v>0</v>
      </c>
      <c r="AM62" s="80"/>
      <c r="AN62" s="8"/>
      <c r="AO62" s="8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s="3" customFormat="1" ht="15" customHeight="1" thickBot="1">
      <c r="A63" s="87"/>
      <c r="B63" s="85"/>
      <c r="C63" s="85"/>
      <c r="D63" s="85"/>
      <c r="E63" s="59" t="s">
        <v>60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69">
        <f t="shared" si="4"/>
        <v>0</v>
      </c>
      <c r="AL63" s="81">
        <f>+SUM(AK63:AK65)</f>
        <v>0</v>
      </c>
      <c r="AM63" s="80"/>
      <c r="AN63" s="8"/>
      <c r="AO63" s="8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s="3" customFormat="1" ht="15" customHeight="1" thickBot="1">
      <c r="A64" s="87"/>
      <c r="B64" s="85"/>
      <c r="C64" s="85"/>
      <c r="D64" s="85"/>
      <c r="E64" s="59" t="s">
        <v>61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69">
        <f t="shared" si="4"/>
        <v>0</v>
      </c>
      <c r="AL64" s="81"/>
      <c r="AM64" s="80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s="3" customFormat="1" ht="15" customHeight="1" thickBot="1">
      <c r="A65" s="87"/>
      <c r="B65" s="85"/>
      <c r="C65" s="85"/>
      <c r="D65" s="85"/>
      <c r="E65" s="62" t="s">
        <v>102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69">
        <f t="shared" si="4"/>
        <v>0</v>
      </c>
      <c r="AL65" s="81"/>
      <c r="AM65" s="80"/>
      <c r="AN65" s="8"/>
      <c r="AO65" s="8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s="3" customFormat="1" ht="15" customHeight="1" thickBot="1">
      <c r="A66" s="87" t="s">
        <v>8</v>
      </c>
      <c r="B66" s="85" t="str">
        <f>+GİRİŞ!A7</f>
        <v>ESMEHAN YILDIRIM</v>
      </c>
      <c r="C66" s="85">
        <f>+GİRİŞ!B7</f>
        <v>0</v>
      </c>
      <c r="D66" s="85" t="str">
        <f>+GİRİŞ!C7</f>
        <v>Mevlana Ortaokulu</v>
      </c>
      <c r="E66" s="58" t="s">
        <v>51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63">
        <f>+SUM(F66:AJ66)</f>
        <v>0</v>
      </c>
      <c r="AL66" s="81">
        <f>+SUM(AK66:AK71)</f>
        <v>0</v>
      </c>
      <c r="AM66" s="80">
        <f>+SUM(AK66:AK77)</f>
        <v>0</v>
      </c>
      <c r="AN66" s="8"/>
      <c r="AO66" s="8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s="3" customFormat="1" ht="15" customHeight="1" thickBot="1">
      <c r="A67" s="87"/>
      <c r="B67" s="85"/>
      <c r="C67" s="85"/>
      <c r="D67" s="85"/>
      <c r="E67" s="59" t="s">
        <v>52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63">
        <f aca="true" t="shared" si="5" ref="AK67:AK77">SUM(F67:AJ67)</f>
        <v>0</v>
      </c>
      <c r="AL67" s="81"/>
      <c r="AM67" s="80"/>
      <c r="AN67" s="8"/>
      <c r="AO67" s="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s="3" customFormat="1" ht="15" customHeight="1" thickBot="1">
      <c r="A68" s="87"/>
      <c r="B68" s="85"/>
      <c r="C68" s="85"/>
      <c r="D68" s="85"/>
      <c r="E68" s="59" t="s">
        <v>53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63">
        <f t="shared" si="5"/>
        <v>0</v>
      </c>
      <c r="AL68" s="81"/>
      <c r="AM68" s="80"/>
      <c r="AN68" s="8"/>
      <c r="AO68" s="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3" customFormat="1" ht="15" customHeight="1" thickBot="1">
      <c r="A69" s="87"/>
      <c r="B69" s="85"/>
      <c r="C69" s="85"/>
      <c r="D69" s="85"/>
      <c r="E69" s="60" t="s">
        <v>54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63">
        <f t="shared" si="5"/>
        <v>0</v>
      </c>
      <c r="AL69" s="81"/>
      <c r="AM69" s="80"/>
      <c r="AN69" s="8"/>
      <c r="AO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s="3" customFormat="1" ht="15" customHeight="1" thickBot="1">
      <c r="A70" s="87"/>
      <c r="B70" s="85"/>
      <c r="C70" s="85"/>
      <c r="D70" s="85"/>
      <c r="E70" s="59" t="s">
        <v>55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63">
        <f t="shared" si="5"/>
        <v>0</v>
      </c>
      <c r="AL70" s="81"/>
      <c r="AM70" s="80"/>
      <c r="AN70" s="8"/>
      <c r="AO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s="3" customFormat="1" ht="15" customHeight="1" thickBot="1">
      <c r="A71" s="87"/>
      <c r="B71" s="85"/>
      <c r="C71" s="85"/>
      <c r="D71" s="85"/>
      <c r="E71" s="61" t="s">
        <v>56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63">
        <f t="shared" si="5"/>
        <v>0</v>
      </c>
      <c r="AL71" s="81"/>
      <c r="AM71" s="80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s="3" customFormat="1" ht="15" customHeight="1" thickBot="1">
      <c r="A72" s="87"/>
      <c r="B72" s="85"/>
      <c r="C72" s="85"/>
      <c r="D72" s="85"/>
      <c r="E72" s="59" t="s">
        <v>57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64">
        <f t="shared" si="5"/>
        <v>0</v>
      </c>
      <c r="AL72" s="65">
        <f>+AK72</f>
        <v>0</v>
      </c>
      <c r="AM72" s="80"/>
      <c r="AN72" s="8"/>
      <c r="AO72" s="8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s="3" customFormat="1" ht="15" customHeight="1" thickBot="1">
      <c r="A73" s="87"/>
      <c r="B73" s="85"/>
      <c r="C73" s="85"/>
      <c r="D73" s="85"/>
      <c r="E73" s="59" t="s">
        <v>58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66">
        <f t="shared" si="5"/>
        <v>0</v>
      </c>
      <c r="AL73" s="65">
        <f>+AK73</f>
        <v>0</v>
      </c>
      <c r="AM73" s="80"/>
      <c r="AN73" s="8"/>
      <c r="AO73" s="8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s="3" customFormat="1" ht="15" customHeight="1" thickBot="1">
      <c r="A74" s="87"/>
      <c r="B74" s="85"/>
      <c r="C74" s="85"/>
      <c r="D74" s="85"/>
      <c r="E74" s="59" t="s">
        <v>59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67">
        <f t="shared" si="5"/>
        <v>0</v>
      </c>
      <c r="AL74" s="68">
        <f>+AK74</f>
        <v>0</v>
      </c>
      <c r="AM74" s="80"/>
      <c r="AN74" s="8"/>
      <c r="AO74" s="8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s="3" customFormat="1" ht="15" customHeight="1" thickBot="1">
      <c r="A75" s="87"/>
      <c r="B75" s="85"/>
      <c r="C75" s="85"/>
      <c r="D75" s="85"/>
      <c r="E75" s="59" t="s">
        <v>60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69">
        <f t="shared" si="5"/>
        <v>0</v>
      </c>
      <c r="AL75" s="81">
        <f>+SUM(AK75:AK77)</f>
        <v>0</v>
      </c>
      <c r="AM75" s="80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s="3" customFormat="1" ht="15" customHeight="1" thickBot="1">
      <c r="A76" s="87"/>
      <c r="B76" s="85"/>
      <c r="C76" s="85"/>
      <c r="D76" s="85"/>
      <c r="E76" s="59" t="s">
        <v>61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69">
        <f t="shared" si="5"/>
        <v>0</v>
      </c>
      <c r="AL76" s="81"/>
      <c r="AM76" s="80"/>
      <c r="AN76" s="8"/>
      <c r="AO76" s="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3" customFormat="1" ht="15" customHeight="1" thickBot="1">
      <c r="A77" s="87"/>
      <c r="B77" s="85"/>
      <c r="C77" s="85"/>
      <c r="D77" s="85"/>
      <c r="E77" s="62" t="s">
        <v>102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69">
        <f t="shared" si="5"/>
        <v>0</v>
      </c>
      <c r="AL77" s="81"/>
      <c r="AM77" s="80"/>
      <c r="AN77" s="8"/>
      <c r="AO77" s="8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3" customFormat="1" ht="15" customHeight="1" thickBot="1">
      <c r="A78" s="87" t="s">
        <v>9</v>
      </c>
      <c r="B78" s="85" t="str">
        <f>+GİRİŞ!A8</f>
        <v>MAHMUT KAYA</v>
      </c>
      <c r="C78" s="85">
        <f>+GİRİŞ!B8</f>
        <v>0</v>
      </c>
      <c r="D78" s="85" t="str">
        <f>+GİRİŞ!C8</f>
        <v>Mevlana Ortaokulu</v>
      </c>
      <c r="E78" s="58" t="s">
        <v>51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63">
        <f>+SUM(F78:AJ78)</f>
        <v>0</v>
      </c>
      <c r="AL78" s="81">
        <f>+SUM(AK78:AK83)</f>
        <v>0</v>
      </c>
      <c r="AM78" s="80">
        <f>+SUM(AK78:AK89)</f>
        <v>0</v>
      </c>
      <c r="AN78" s="8"/>
      <c r="AO78" s="8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3" customFormat="1" ht="15" customHeight="1" thickBot="1">
      <c r="A79" s="87"/>
      <c r="B79" s="85"/>
      <c r="C79" s="85"/>
      <c r="D79" s="85"/>
      <c r="E79" s="59" t="s">
        <v>52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63">
        <f aca="true" t="shared" si="6" ref="AK79:AK89">SUM(F79:AJ79)</f>
        <v>0</v>
      </c>
      <c r="AL79" s="81"/>
      <c r="AM79" s="80"/>
      <c r="AN79" s="8"/>
      <c r="AO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76" s="3" customFormat="1" ht="15" customHeight="1" thickBot="1">
      <c r="A80" s="87"/>
      <c r="B80" s="85"/>
      <c r="C80" s="85"/>
      <c r="D80" s="85"/>
      <c r="E80" s="59" t="s">
        <v>53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63">
        <f t="shared" si="6"/>
        <v>0</v>
      </c>
      <c r="AL80" s="81"/>
      <c r="AM80" s="80"/>
      <c r="AN80" s="8"/>
      <c r="AO80" s="8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</row>
    <row r="81" spans="1:76" s="3" customFormat="1" ht="15" customHeight="1" thickBot="1">
      <c r="A81" s="87"/>
      <c r="B81" s="85"/>
      <c r="C81" s="85"/>
      <c r="D81" s="85"/>
      <c r="E81" s="60" t="s">
        <v>54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63">
        <f t="shared" si="6"/>
        <v>0</v>
      </c>
      <c r="AL81" s="81"/>
      <c r="AM81" s="80"/>
      <c r="AN81" s="8"/>
      <c r="AO81" s="8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s="3" customFormat="1" ht="15" customHeight="1" thickBot="1">
      <c r="A82" s="87"/>
      <c r="B82" s="85"/>
      <c r="C82" s="85"/>
      <c r="D82" s="85"/>
      <c r="E82" s="59" t="s">
        <v>55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63">
        <f t="shared" si="6"/>
        <v>0</v>
      </c>
      <c r="AL82" s="81"/>
      <c r="AM82" s="80"/>
      <c r="AN82" s="8"/>
      <c r="AO82" s="8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s="3" customFormat="1" ht="15" customHeight="1" thickBot="1">
      <c r="A83" s="87"/>
      <c r="B83" s="85"/>
      <c r="C83" s="85"/>
      <c r="D83" s="85"/>
      <c r="E83" s="61" t="s">
        <v>56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63">
        <f t="shared" si="6"/>
        <v>0</v>
      </c>
      <c r="AL83" s="81"/>
      <c r="AM83" s="80"/>
      <c r="AN83" s="8"/>
      <c r="AO83" s="8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s="3" customFormat="1" ht="15" customHeight="1" thickBot="1">
      <c r="A84" s="87"/>
      <c r="B84" s="85"/>
      <c r="C84" s="85"/>
      <c r="D84" s="85"/>
      <c r="E84" s="59" t="s">
        <v>57</v>
      </c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64">
        <f t="shared" si="6"/>
        <v>0</v>
      </c>
      <c r="AL84" s="65">
        <f>+AK84</f>
        <v>0</v>
      </c>
      <c r="AM84" s="80"/>
      <c r="AN84" s="8"/>
      <c r="AO84" s="8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s="3" customFormat="1" ht="15" customHeight="1" thickBot="1">
      <c r="A85" s="87"/>
      <c r="B85" s="85"/>
      <c r="C85" s="85"/>
      <c r="D85" s="85"/>
      <c r="E85" s="59" t="s">
        <v>58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66">
        <f t="shared" si="6"/>
        <v>0</v>
      </c>
      <c r="AL85" s="65">
        <f>+AK85</f>
        <v>0</v>
      </c>
      <c r="AM85" s="80"/>
      <c r="AN85" s="8"/>
      <c r="AO85" s="8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3" customFormat="1" ht="15" customHeight="1" thickBot="1">
      <c r="A86" s="87"/>
      <c r="B86" s="85"/>
      <c r="C86" s="85"/>
      <c r="D86" s="85"/>
      <c r="E86" s="59" t="s">
        <v>59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67">
        <f t="shared" si="6"/>
        <v>0</v>
      </c>
      <c r="AL86" s="68">
        <f>+AK86</f>
        <v>0</v>
      </c>
      <c r="AM86" s="80"/>
      <c r="AN86" s="8"/>
      <c r="AO86" s="8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3" customFormat="1" ht="15" customHeight="1" thickBot="1">
      <c r="A87" s="87"/>
      <c r="B87" s="85"/>
      <c r="C87" s="85"/>
      <c r="D87" s="85"/>
      <c r="E87" s="59" t="s">
        <v>60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69">
        <f t="shared" si="6"/>
        <v>0</v>
      </c>
      <c r="AL87" s="81">
        <f>+SUM(AK87:AK89)</f>
        <v>0</v>
      </c>
      <c r="AM87" s="80"/>
      <c r="AN87" s="8"/>
      <c r="AO87" s="8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3" customFormat="1" ht="15" customHeight="1" thickBot="1">
      <c r="A88" s="87"/>
      <c r="B88" s="85"/>
      <c r="C88" s="85"/>
      <c r="D88" s="85"/>
      <c r="E88" s="59" t="s">
        <v>61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69">
        <f t="shared" si="6"/>
        <v>0</v>
      </c>
      <c r="AL88" s="81"/>
      <c r="AM88" s="80"/>
      <c r="AN88" s="8"/>
      <c r="AO88" s="8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s="3" customFormat="1" ht="15" customHeight="1" thickBot="1">
      <c r="A89" s="87"/>
      <c r="B89" s="85"/>
      <c r="C89" s="85"/>
      <c r="D89" s="85"/>
      <c r="E89" s="62" t="s">
        <v>102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69">
        <f t="shared" si="6"/>
        <v>0</v>
      </c>
      <c r="AL89" s="81"/>
      <c r="AM89" s="80"/>
      <c r="AN89" s="8"/>
      <c r="AO89" s="8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3" customFormat="1" ht="15" customHeight="1" thickBot="1">
      <c r="A90" s="87" t="s">
        <v>10</v>
      </c>
      <c r="B90" s="85" t="str">
        <f>+GİRİŞ!A9</f>
        <v>MAHSUM DEMİRTAŞ</v>
      </c>
      <c r="C90" s="85">
        <f>+GİRİŞ!B9</f>
        <v>0</v>
      </c>
      <c r="D90" s="85" t="str">
        <f>+GİRİŞ!C9</f>
        <v>Mevlana Ortaokulu</v>
      </c>
      <c r="E90" s="58" t="s">
        <v>51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63">
        <f>+SUM(F90:AJ90)</f>
        <v>0</v>
      </c>
      <c r="AL90" s="81">
        <f>+SUM(AK90:AK95)</f>
        <v>0</v>
      </c>
      <c r="AM90" s="80">
        <f>+SUM(AK90:AK101)</f>
        <v>0</v>
      </c>
      <c r="AN90" s="8"/>
      <c r="AO90" s="8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s="3" customFormat="1" ht="15" customHeight="1" thickBot="1">
      <c r="A91" s="87"/>
      <c r="B91" s="85"/>
      <c r="C91" s="85"/>
      <c r="D91" s="85"/>
      <c r="E91" s="59" t="s">
        <v>52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63">
        <f aca="true" t="shared" si="7" ref="AK91:AK101">SUM(F91:AJ91)</f>
        <v>0</v>
      </c>
      <c r="AL91" s="81"/>
      <c r="AM91" s="80"/>
      <c r="AN91" s="8"/>
      <c r="AO91" s="8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s="3" customFormat="1" ht="15" customHeight="1" thickBot="1">
      <c r="A92" s="87"/>
      <c r="B92" s="85"/>
      <c r="C92" s="85"/>
      <c r="D92" s="85"/>
      <c r="E92" s="59" t="s">
        <v>53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63">
        <f t="shared" si="7"/>
        <v>0</v>
      </c>
      <c r="AL92" s="81"/>
      <c r="AM92" s="80"/>
      <c r="AN92" s="8"/>
      <c r="AO92" s="8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s="3" customFormat="1" ht="15" customHeight="1" thickBot="1">
      <c r="A93" s="87"/>
      <c r="B93" s="85"/>
      <c r="C93" s="85"/>
      <c r="D93" s="85"/>
      <c r="E93" s="60" t="s">
        <v>54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63">
        <f t="shared" si="7"/>
        <v>0</v>
      </c>
      <c r="AL93" s="81"/>
      <c r="AM93" s="80"/>
      <c r="AN93" s="8"/>
      <c r="AO93" s="8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3" customFormat="1" ht="15" customHeight="1" thickBot="1">
      <c r="A94" s="87"/>
      <c r="B94" s="85"/>
      <c r="C94" s="85"/>
      <c r="D94" s="85"/>
      <c r="E94" s="59" t="s">
        <v>55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63">
        <f t="shared" si="7"/>
        <v>0</v>
      </c>
      <c r="AL94" s="81"/>
      <c r="AM94" s="80"/>
      <c r="AN94" s="8"/>
      <c r="AO94" s="8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s="3" customFormat="1" ht="15" customHeight="1" thickBot="1">
      <c r="A95" s="87"/>
      <c r="B95" s="85"/>
      <c r="C95" s="85"/>
      <c r="D95" s="85"/>
      <c r="E95" s="61" t="s">
        <v>56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63">
        <f t="shared" si="7"/>
        <v>0</v>
      </c>
      <c r="AL95" s="81"/>
      <c r="AM95" s="80"/>
      <c r="AN95" s="8"/>
      <c r="AO95" s="8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s="3" customFormat="1" ht="15" customHeight="1" thickBot="1">
      <c r="A96" s="87"/>
      <c r="B96" s="85"/>
      <c r="C96" s="85"/>
      <c r="D96" s="85"/>
      <c r="E96" s="59" t="s">
        <v>57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64">
        <f t="shared" si="7"/>
        <v>0</v>
      </c>
      <c r="AL96" s="65">
        <f>+AK96</f>
        <v>0</v>
      </c>
      <c r="AM96" s="80"/>
      <c r="AN96" s="8"/>
      <c r="AO96" s="8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s="3" customFormat="1" ht="15" customHeight="1" thickBot="1">
      <c r="A97" s="87"/>
      <c r="B97" s="85"/>
      <c r="C97" s="85"/>
      <c r="D97" s="85"/>
      <c r="E97" s="59" t="s">
        <v>58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66">
        <f t="shared" si="7"/>
        <v>0</v>
      </c>
      <c r="AL97" s="65">
        <f>+AK97</f>
        <v>0</v>
      </c>
      <c r="AM97" s="80"/>
      <c r="AN97" s="8"/>
      <c r="AO97" s="8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s="3" customFormat="1" ht="15" customHeight="1" thickBot="1">
      <c r="A98" s="87"/>
      <c r="B98" s="85"/>
      <c r="C98" s="85"/>
      <c r="D98" s="85"/>
      <c r="E98" s="59" t="s">
        <v>59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67">
        <f t="shared" si="7"/>
        <v>0</v>
      </c>
      <c r="AL98" s="68">
        <f>+AK98</f>
        <v>0</v>
      </c>
      <c r="AM98" s="80"/>
      <c r="AN98" s="8"/>
      <c r="AO98" s="8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s="3" customFormat="1" ht="15" customHeight="1" thickBot="1">
      <c r="A99" s="87"/>
      <c r="B99" s="85"/>
      <c r="C99" s="85"/>
      <c r="D99" s="85"/>
      <c r="E99" s="59" t="s">
        <v>60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69">
        <f t="shared" si="7"/>
        <v>0</v>
      </c>
      <c r="AL99" s="81">
        <f>+SUM(AK99:AK101)</f>
        <v>0</v>
      </c>
      <c r="AM99" s="80"/>
      <c r="AN99" s="8"/>
      <c r="AO99" s="8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s="3" customFormat="1" ht="15" customHeight="1" thickBot="1">
      <c r="A100" s="87"/>
      <c r="B100" s="85"/>
      <c r="C100" s="85"/>
      <c r="D100" s="85"/>
      <c r="E100" s="59" t="s">
        <v>61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69">
        <f t="shared" si="7"/>
        <v>0</v>
      </c>
      <c r="AL100" s="81"/>
      <c r="AM100" s="80"/>
      <c r="AN100" s="8"/>
      <c r="AO100" s="8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s="3" customFormat="1" ht="15" customHeight="1" thickBot="1">
      <c r="A101" s="87"/>
      <c r="B101" s="85"/>
      <c r="C101" s="85"/>
      <c r="D101" s="85"/>
      <c r="E101" s="62" t="s">
        <v>102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69">
        <f t="shared" si="7"/>
        <v>0</v>
      </c>
      <c r="AL101" s="81"/>
      <c r="AM101" s="80"/>
      <c r="AN101" s="8"/>
      <c r="AO101" s="8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3" customFormat="1" ht="15" customHeight="1" thickBot="1">
      <c r="A102" s="87" t="s">
        <v>11</v>
      </c>
      <c r="B102" s="85" t="str">
        <f>+GİRİŞ!A10</f>
        <v>MERVE ARIKAN</v>
      </c>
      <c r="C102" s="85">
        <f>+GİRİŞ!B10</f>
        <v>0</v>
      </c>
      <c r="D102" s="85" t="str">
        <f>+GİRİŞ!C10</f>
        <v>Mevlana Ortaokulu</v>
      </c>
      <c r="E102" s="58" t="s">
        <v>51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63">
        <f>+SUM(F102:AJ102)</f>
        <v>0</v>
      </c>
      <c r="AL102" s="81">
        <f>+SUM(AK102:AK107)</f>
        <v>0</v>
      </c>
      <c r="AM102" s="80">
        <f>+SUM(AK102:AK113)</f>
        <v>0</v>
      </c>
      <c r="AN102" s="8"/>
      <c r="AO102" s="8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s="3" customFormat="1" ht="15" customHeight="1" thickBot="1">
      <c r="A103" s="87"/>
      <c r="B103" s="85"/>
      <c r="C103" s="85"/>
      <c r="D103" s="85"/>
      <c r="E103" s="59" t="s">
        <v>52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63">
        <f aca="true" t="shared" si="8" ref="AK103:AK113">SUM(F103:AJ103)</f>
        <v>0</v>
      </c>
      <c r="AL103" s="81"/>
      <c r="AM103" s="80"/>
      <c r="AN103" s="8"/>
      <c r="AO103" s="8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s="3" customFormat="1" ht="15" customHeight="1" thickBot="1">
      <c r="A104" s="87"/>
      <c r="B104" s="85"/>
      <c r="C104" s="85"/>
      <c r="D104" s="85"/>
      <c r="E104" s="59" t="s">
        <v>53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63">
        <f t="shared" si="8"/>
        <v>0</v>
      </c>
      <c r="AL104" s="81"/>
      <c r="AM104" s="80"/>
      <c r="AN104" s="8"/>
      <c r="AO104" s="8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s="3" customFormat="1" ht="15" customHeight="1" thickBot="1">
      <c r="A105" s="87"/>
      <c r="B105" s="85"/>
      <c r="C105" s="85"/>
      <c r="D105" s="85"/>
      <c r="E105" s="60" t="s">
        <v>54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63">
        <f t="shared" si="8"/>
        <v>0</v>
      </c>
      <c r="AL105" s="81"/>
      <c r="AM105" s="80"/>
      <c r="AN105" s="8"/>
      <c r="AO105" s="8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s="3" customFormat="1" ht="15" customHeight="1" thickBot="1">
      <c r="A106" s="87"/>
      <c r="B106" s="85"/>
      <c r="C106" s="85"/>
      <c r="D106" s="85"/>
      <c r="E106" s="59" t="s">
        <v>55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63">
        <f t="shared" si="8"/>
        <v>0</v>
      </c>
      <c r="AL106" s="81"/>
      <c r="AM106" s="80"/>
      <c r="AN106" s="8"/>
      <c r="AO106" s="8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s="3" customFormat="1" ht="15" customHeight="1" thickBot="1">
      <c r="A107" s="87"/>
      <c r="B107" s="85"/>
      <c r="C107" s="85"/>
      <c r="D107" s="85"/>
      <c r="E107" s="61" t="s">
        <v>56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63">
        <f t="shared" si="8"/>
        <v>0</v>
      </c>
      <c r="AL107" s="81"/>
      <c r="AM107" s="80"/>
      <c r="AN107" s="8"/>
      <c r="AO107" s="8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s="3" customFormat="1" ht="15" customHeight="1" thickBot="1">
      <c r="A108" s="87"/>
      <c r="B108" s="85"/>
      <c r="C108" s="85"/>
      <c r="D108" s="85"/>
      <c r="E108" s="59" t="s">
        <v>57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64">
        <f t="shared" si="8"/>
        <v>0</v>
      </c>
      <c r="AL108" s="65">
        <f>+AK108</f>
        <v>0</v>
      </c>
      <c r="AM108" s="80"/>
      <c r="AN108" s="8"/>
      <c r="AO108" s="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s="3" customFormat="1" ht="15" customHeight="1" thickBot="1">
      <c r="A109" s="87"/>
      <c r="B109" s="85"/>
      <c r="C109" s="85"/>
      <c r="D109" s="85"/>
      <c r="E109" s="59" t="s">
        <v>58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66">
        <f t="shared" si="8"/>
        <v>0</v>
      </c>
      <c r="AL109" s="65">
        <f>+AK109</f>
        <v>0</v>
      </c>
      <c r="AM109" s="80"/>
      <c r="AN109" s="8"/>
      <c r="AO109" s="8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3" customFormat="1" ht="15" customHeight="1" thickBot="1">
      <c r="A110" s="87"/>
      <c r="B110" s="85"/>
      <c r="C110" s="85"/>
      <c r="D110" s="85"/>
      <c r="E110" s="59" t="s">
        <v>59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67">
        <f t="shared" si="8"/>
        <v>0</v>
      </c>
      <c r="AL110" s="68">
        <f>+AK110</f>
        <v>0</v>
      </c>
      <c r="AM110" s="80"/>
      <c r="AN110" s="8"/>
      <c r="AO110" s="8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s="3" customFormat="1" ht="15" customHeight="1" thickBot="1">
      <c r="A111" s="87"/>
      <c r="B111" s="85"/>
      <c r="C111" s="85"/>
      <c r="D111" s="85"/>
      <c r="E111" s="59" t="s">
        <v>60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69">
        <f t="shared" si="8"/>
        <v>0</v>
      </c>
      <c r="AL111" s="81">
        <f>+SUM(AK111:AK113)</f>
        <v>0</v>
      </c>
      <c r="AM111" s="80"/>
      <c r="AN111" s="8"/>
      <c r="AO111" s="8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s="3" customFormat="1" ht="15" customHeight="1" thickBot="1">
      <c r="A112" s="87"/>
      <c r="B112" s="85"/>
      <c r="C112" s="85"/>
      <c r="D112" s="85"/>
      <c r="E112" s="59" t="s">
        <v>61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69">
        <f t="shared" si="8"/>
        <v>0</v>
      </c>
      <c r="AL112" s="81"/>
      <c r="AM112" s="80"/>
      <c r="AN112" s="8"/>
      <c r="AO112" s="8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s="3" customFormat="1" ht="15" customHeight="1" thickBot="1">
      <c r="A113" s="87"/>
      <c r="B113" s="85"/>
      <c r="C113" s="85"/>
      <c r="D113" s="85"/>
      <c r="E113" s="62" t="s">
        <v>102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69">
        <f t="shared" si="8"/>
        <v>0</v>
      </c>
      <c r="AL113" s="81"/>
      <c r="AM113" s="80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s="3" customFormat="1" ht="15" customHeight="1" thickBot="1">
      <c r="A114" s="87" t="s">
        <v>12</v>
      </c>
      <c r="B114" s="85" t="str">
        <f>+GİRİŞ!A11</f>
        <v>MERVE ARIKAN</v>
      </c>
      <c r="C114" s="85">
        <f>+GİRİŞ!B11</f>
        <v>0</v>
      </c>
      <c r="D114" s="85" t="str">
        <f>+GİRİŞ!C11</f>
        <v>Mevlana Ortaokulu</v>
      </c>
      <c r="E114" s="58" t="s">
        <v>51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63">
        <f>+SUM(F114:AJ114)</f>
        <v>0</v>
      </c>
      <c r="AL114" s="81">
        <f>+SUM(AK114:AK119)</f>
        <v>0</v>
      </c>
      <c r="AM114" s="80">
        <f>+SUM(AK114:AK125)</f>
        <v>0</v>
      </c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s="3" customFormat="1" ht="15" customHeight="1" thickBot="1">
      <c r="A115" s="87"/>
      <c r="B115" s="85"/>
      <c r="C115" s="85"/>
      <c r="D115" s="85"/>
      <c r="E115" s="59" t="s">
        <v>52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63">
        <f aca="true" t="shared" si="9" ref="AK115:AK125">SUM(F115:AJ115)</f>
        <v>0</v>
      </c>
      <c r="AL115" s="81"/>
      <c r="AM115" s="80"/>
      <c r="AN115" s="8"/>
      <c r="AO115" s="8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s="3" customFormat="1" ht="15" customHeight="1" thickBot="1">
      <c r="A116" s="87"/>
      <c r="B116" s="85"/>
      <c r="C116" s="85"/>
      <c r="D116" s="85"/>
      <c r="E116" s="59" t="s">
        <v>53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63">
        <f t="shared" si="9"/>
        <v>0</v>
      </c>
      <c r="AL116" s="81"/>
      <c r="AM116" s="80"/>
      <c r="AN116" s="8"/>
      <c r="AO116" s="8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s="3" customFormat="1" ht="15" customHeight="1" thickBot="1">
      <c r="A117" s="87"/>
      <c r="B117" s="85"/>
      <c r="C117" s="85"/>
      <c r="D117" s="85"/>
      <c r="E117" s="60" t="s">
        <v>54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63">
        <f t="shared" si="9"/>
        <v>0</v>
      </c>
      <c r="AL117" s="81"/>
      <c r="AM117" s="80"/>
      <c r="AN117" s="8"/>
      <c r="AO117" s="8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3" customFormat="1" ht="15" customHeight="1" thickBot="1">
      <c r="A118" s="87"/>
      <c r="B118" s="85"/>
      <c r="C118" s="85"/>
      <c r="D118" s="85"/>
      <c r="E118" s="59" t="s">
        <v>55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63">
        <f t="shared" si="9"/>
        <v>0</v>
      </c>
      <c r="AL118" s="81"/>
      <c r="AM118" s="80"/>
      <c r="AN118" s="8"/>
      <c r="AO118" s="8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s="3" customFormat="1" ht="15" customHeight="1" thickBot="1">
      <c r="A119" s="87"/>
      <c r="B119" s="85"/>
      <c r="C119" s="85"/>
      <c r="D119" s="85"/>
      <c r="E119" s="61" t="s">
        <v>56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63">
        <f t="shared" si="9"/>
        <v>0</v>
      </c>
      <c r="AL119" s="81"/>
      <c r="AM119" s="80"/>
      <c r="AN119" s="8"/>
      <c r="AO119" s="8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s="3" customFormat="1" ht="15" customHeight="1" thickBot="1">
      <c r="A120" s="87"/>
      <c r="B120" s="85"/>
      <c r="C120" s="85"/>
      <c r="D120" s="85"/>
      <c r="E120" s="59" t="s">
        <v>57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64">
        <f t="shared" si="9"/>
        <v>0</v>
      </c>
      <c r="AL120" s="65">
        <f>+AK120</f>
        <v>0</v>
      </c>
      <c r="AM120" s="80"/>
      <c r="AN120" s="8"/>
      <c r="AO120" s="8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s="3" customFormat="1" ht="15" customHeight="1" thickBot="1">
      <c r="A121" s="87"/>
      <c r="B121" s="85"/>
      <c r="C121" s="85"/>
      <c r="D121" s="85"/>
      <c r="E121" s="59" t="s">
        <v>58</v>
      </c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66">
        <f t="shared" si="9"/>
        <v>0</v>
      </c>
      <c r="AL121" s="65">
        <f>+AK121</f>
        <v>0</v>
      </c>
      <c r="AM121" s="80"/>
      <c r="AN121" s="8"/>
      <c r="AO121" s="8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s="3" customFormat="1" ht="15" customHeight="1" thickBot="1">
      <c r="A122" s="87"/>
      <c r="B122" s="85"/>
      <c r="C122" s="85"/>
      <c r="D122" s="85"/>
      <c r="E122" s="59" t="s">
        <v>59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67">
        <f t="shared" si="9"/>
        <v>0</v>
      </c>
      <c r="AL122" s="68">
        <f>+AK122</f>
        <v>0</v>
      </c>
      <c r="AM122" s="80"/>
      <c r="AN122" s="8"/>
      <c r="AO122" s="8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s="3" customFormat="1" ht="15" customHeight="1" thickBot="1">
      <c r="A123" s="87"/>
      <c r="B123" s="85"/>
      <c r="C123" s="85"/>
      <c r="D123" s="85"/>
      <c r="E123" s="59" t="s">
        <v>60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69">
        <f t="shared" si="9"/>
        <v>0</v>
      </c>
      <c r="AL123" s="81">
        <f>+SUM(AK123:AK125)</f>
        <v>0</v>
      </c>
      <c r="AM123" s="80"/>
      <c r="AN123" s="8"/>
      <c r="AO123" s="8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s="3" customFormat="1" ht="15" customHeight="1" thickBot="1">
      <c r="A124" s="87"/>
      <c r="B124" s="85"/>
      <c r="C124" s="85"/>
      <c r="D124" s="85"/>
      <c r="E124" s="59" t="s">
        <v>61</v>
      </c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69">
        <f t="shared" si="9"/>
        <v>0</v>
      </c>
      <c r="AL124" s="81"/>
      <c r="AM124" s="80"/>
      <c r="AN124" s="8"/>
      <c r="AO124" s="8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s="3" customFormat="1" ht="15" customHeight="1" thickBot="1">
      <c r="A125" s="87"/>
      <c r="B125" s="85"/>
      <c r="C125" s="85"/>
      <c r="D125" s="85"/>
      <c r="E125" s="62" t="s">
        <v>102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69">
        <f t="shared" si="9"/>
        <v>0</v>
      </c>
      <c r="AL125" s="81"/>
      <c r="AM125" s="80"/>
      <c r="AN125" s="8"/>
      <c r="AO125" s="8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s="3" customFormat="1" ht="15" customHeight="1" thickBot="1">
      <c r="A126" s="87" t="s">
        <v>13</v>
      </c>
      <c r="B126" s="85" t="str">
        <f>+GİRİŞ!A12</f>
        <v>MERVE ARIKAN</v>
      </c>
      <c r="C126" s="85">
        <f>+GİRİŞ!B12</f>
        <v>0</v>
      </c>
      <c r="D126" s="85" t="str">
        <f>+GİRİŞ!C12</f>
        <v>Mevlana Ortaokulu</v>
      </c>
      <c r="E126" s="58" t="s">
        <v>51</v>
      </c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63">
        <f>+SUM(F126:AJ126)</f>
        <v>0</v>
      </c>
      <c r="AL126" s="81">
        <f>+SUM(AK126:AK131)</f>
        <v>0</v>
      </c>
      <c r="AM126" s="80">
        <f>+SUM(AK126:AK137)</f>
        <v>0</v>
      </c>
      <c r="AN126" s="8"/>
      <c r="AO126" s="8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s="3" customFormat="1" ht="15" customHeight="1" thickBot="1">
      <c r="A127" s="87"/>
      <c r="B127" s="85"/>
      <c r="C127" s="85"/>
      <c r="D127" s="85"/>
      <c r="E127" s="59" t="s">
        <v>52</v>
      </c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63">
        <f aca="true" t="shared" si="10" ref="AK127:AK137">SUM(F127:AJ127)</f>
        <v>0</v>
      </c>
      <c r="AL127" s="81"/>
      <c r="AM127" s="80"/>
      <c r="AN127" s="8"/>
      <c r="AO127" s="8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s="3" customFormat="1" ht="15" customHeight="1" thickBot="1">
      <c r="A128" s="87"/>
      <c r="B128" s="85"/>
      <c r="C128" s="85"/>
      <c r="D128" s="85"/>
      <c r="E128" s="59" t="s">
        <v>53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63">
        <f t="shared" si="10"/>
        <v>0</v>
      </c>
      <c r="AL128" s="81"/>
      <c r="AM128" s="80"/>
      <c r="AN128" s="8"/>
      <c r="AO128" s="8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s="3" customFormat="1" ht="15" customHeight="1" thickBot="1">
      <c r="A129" s="87"/>
      <c r="B129" s="85"/>
      <c r="C129" s="85"/>
      <c r="D129" s="85"/>
      <c r="E129" s="60" t="s">
        <v>54</v>
      </c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63">
        <f t="shared" si="10"/>
        <v>0</v>
      </c>
      <c r="AL129" s="81"/>
      <c r="AM129" s="80"/>
      <c r="AN129" s="8"/>
      <c r="AO129" s="8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s="3" customFormat="1" ht="15" customHeight="1" thickBot="1">
      <c r="A130" s="87"/>
      <c r="B130" s="85"/>
      <c r="C130" s="85"/>
      <c r="D130" s="85"/>
      <c r="E130" s="59" t="s">
        <v>55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63">
        <f t="shared" si="10"/>
        <v>0</v>
      </c>
      <c r="AL130" s="81"/>
      <c r="AM130" s="80"/>
      <c r="AN130" s="8"/>
      <c r="AO130" s="8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s="3" customFormat="1" ht="15" customHeight="1" thickBot="1">
      <c r="A131" s="87"/>
      <c r="B131" s="85"/>
      <c r="C131" s="85"/>
      <c r="D131" s="85"/>
      <c r="E131" s="61" t="s">
        <v>56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63">
        <f t="shared" si="10"/>
        <v>0</v>
      </c>
      <c r="AL131" s="81"/>
      <c r="AM131" s="80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s="3" customFormat="1" ht="15" customHeight="1" thickBot="1">
      <c r="A132" s="87"/>
      <c r="B132" s="85"/>
      <c r="C132" s="85"/>
      <c r="D132" s="85"/>
      <c r="E132" s="59" t="s">
        <v>57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64">
        <f t="shared" si="10"/>
        <v>0</v>
      </c>
      <c r="AL132" s="65">
        <f>+AK132</f>
        <v>0</v>
      </c>
      <c r="AM132" s="80"/>
      <c r="AN132" s="8"/>
      <c r="AO132" s="8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s="3" customFormat="1" ht="15" customHeight="1" thickBot="1">
      <c r="A133" s="87"/>
      <c r="B133" s="85"/>
      <c r="C133" s="85"/>
      <c r="D133" s="85"/>
      <c r="E133" s="59" t="s">
        <v>58</v>
      </c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66">
        <f t="shared" si="10"/>
        <v>0</v>
      </c>
      <c r="AL133" s="65">
        <f>+AK133</f>
        <v>0</v>
      </c>
      <c r="AM133" s="80"/>
      <c r="AN133" s="8"/>
      <c r="AO133" s="8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s="3" customFormat="1" ht="15" customHeight="1" thickBot="1">
      <c r="A134" s="87"/>
      <c r="B134" s="85"/>
      <c r="C134" s="85"/>
      <c r="D134" s="85"/>
      <c r="E134" s="59" t="s">
        <v>59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67">
        <f t="shared" si="10"/>
        <v>0</v>
      </c>
      <c r="AL134" s="68">
        <f>+AK134</f>
        <v>0</v>
      </c>
      <c r="AM134" s="80"/>
      <c r="AN134" s="8"/>
      <c r="AO134" s="8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s="3" customFormat="1" ht="15" customHeight="1" thickBot="1">
      <c r="A135" s="87"/>
      <c r="B135" s="85"/>
      <c r="C135" s="85"/>
      <c r="D135" s="85"/>
      <c r="E135" s="59" t="s">
        <v>60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69">
        <f t="shared" si="10"/>
        <v>0</v>
      </c>
      <c r="AL135" s="81">
        <f>+SUM(AK135:AK137)</f>
        <v>0</v>
      </c>
      <c r="AM135" s="80"/>
      <c r="AN135" s="8"/>
      <c r="AO135" s="8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s="3" customFormat="1" ht="15" customHeight="1" thickBot="1">
      <c r="A136" s="87"/>
      <c r="B136" s="85"/>
      <c r="C136" s="85"/>
      <c r="D136" s="85"/>
      <c r="E136" s="59" t="s">
        <v>61</v>
      </c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69">
        <f t="shared" si="10"/>
        <v>0</v>
      </c>
      <c r="AL136" s="81"/>
      <c r="AM136" s="80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s="3" customFormat="1" ht="15" customHeight="1" thickBot="1">
      <c r="A137" s="87"/>
      <c r="B137" s="85"/>
      <c r="C137" s="85"/>
      <c r="D137" s="85"/>
      <c r="E137" s="62" t="s">
        <v>102</v>
      </c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69">
        <f t="shared" si="10"/>
        <v>0</v>
      </c>
      <c r="AL137" s="81"/>
      <c r="AM137" s="80"/>
      <c r="AN137" s="8"/>
      <c r="AO137" s="8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s="3" customFormat="1" ht="15" customHeight="1" thickBot="1">
      <c r="A138" s="87" t="s">
        <v>14</v>
      </c>
      <c r="B138" s="85" t="str">
        <f>+GİRİŞ!A13</f>
        <v>MERVE ARIKAN</v>
      </c>
      <c r="C138" s="85">
        <f>+GİRİŞ!B13</f>
        <v>0</v>
      </c>
      <c r="D138" s="85" t="str">
        <f>+GİRİŞ!C13</f>
        <v>Mevlana Ortaokulu</v>
      </c>
      <c r="E138" s="58" t="s">
        <v>51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63">
        <f>+SUM(F138:AJ138)</f>
        <v>0</v>
      </c>
      <c r="AL138" s="81">
        <f>+SUM(AK138:AK143)</f>
        <v>0</v>
      </c>
      <c r="AM138" s="80">
        <f>+SUM(AK138:AK149)</f>
        <v>0</v>
      </c>
      <c r="AN138" s="8"/>
      <c r="AO138" s="8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s="3" customFormat="1" ht="15" customHeight="1" thickBot="1">
      <c r="A139" s="87"/>
      <c r="B139" s="85"/>
      <c r="C139" s="85"/>
      <c r="D139" s="85"/>
      <c r="E139" s="59" t="s">
        <v>52</v>
      </c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63">
        <f aca="true" t="shared" si="11" ref="AK139:AK149">SUM(F139:AJ139)</f>
        <v>0</v>
      </c>
      <c r="AL139" s="81"/>
      <c r="AM139" s="80"/>
      <c r="AN139" s="8"/>
      <c r="AO139" s="8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s="3" customFormat="1" ht="15" customHeight="1" thickBot="1">
      <c r="A140" s="87"/>
      <c r="B140" s="85"/>
      <c r="C140" s="85"/>
      <c r="D140" s="85"/>
      <c r="E140" s="59" t="s">
        <v>53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63">
        <f t="shared" si="11"/>
        <v>0</v>
      </c>
      <c r="AL140" s="81"/>
      <c r="AM140" s="80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s="3" customFormat="1" ht="15" customHeight="1" thickBot="1">
      <c r="A141" s="87"/>
      <c r="B141" s="85"/>
      <c r="C141" s="85"/>
      <c r="D141" s="85"/>
      <c r="E141" s="60" t="s">
        <v>54</v>
      </c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63">
        <f t="shared" si="11"/>
        <v>0</v>
      </c>
      <c r="AL141" s="81"/>
      <c r="AM141" s="80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s="3" customFormat="1" ht="15" customHeight="1" thickBot="1">
      <c r="A142" s="87"/>
      <c r="B142" s="85"/>
      <c r="C142" s="85"/>
      <c r="D142" s="85"/>
      <c r="E142" s="59" t="s">
        <v>55</v>
      </c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63">
        <f t="shared" si="11"/>
        <v>0</v>
      </c>
      <c r="AL142" s="81"/>
      <c r="AM142" s="80"/>
      <c r="AN142" s="8"/>
      <c r="AO142" s="8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s="3" customFormat="1" ht="15" customHeight="1" thickBot="1">
      <c r="A143" s="87"/>
      <c r="B143" s="85"/>
      <c r="C143" s="85"/>
      <c r="D143" s="85"/>
      <c r="E143" s="61" t="s">
        <v>56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63">
        <f t="shared" si="11"/>
        <v>0</v>
      </c>
      <c r="AL143" s="81"/>
      <c r="AM143" s="80"/>
      <c r="AN143" s="8"/>
      <c r="AO143" s="8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s="3" customFormat="1" ht="15" customHeight="1" thickBot="1">
      <c r="A144" s="87"/>
      <c r="B144" s="85"/>
      <c r="C144" s="85"/>
      <c r="D144" s="85"/>
      <c r="E144" s="59" t="s">
        <v>57</v>
      </c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64">
        <f t="shared" si="11"/>
        <v>0</v>
      </c>
      <c r="AL144" s="65">
        <f>+AK144</f>
        <v>0</v>
      </c>
      <c r="AM144" s="80"/>
      <c r="AN144" s="8"/>
      <c r="AO144" s="8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s="3" customFormat="1" ht="15" customHeight="1" thickBot="1">
      <c r="A145" s="87"/>
      <c r="B145" s="85"/>
      <c r="C145" s="85"/>
      <c r="D145" s="85"/>
      <c r="E145" s="59" t="s">
        <v>58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66">
        <f t="shared" si="11"/>
        <v>0</v>
      </c>
      <c r="AL145" s="65">
        <f>+AK145</f>
        <v>0</v>
      </c>
      <c r="AM145" s="80"/>
      <c r="AN145" s="8"/>
      <c r="AO145" s="8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s="3" customFormat="1" ht="15" customHeight="1" thickBot="1">
      <c r="A146" s="87"/>
      <c r="B146" s="85"/>
      <c r="C146" s="85"/>
      <c r="D146" s="85"/>
      <c r="E146" s="59" t="s">
        <v>59</v>
      </c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67">
        <f t="shared" si="11"/>
        <v>0</v>
      </c>
      <c r="AL146" s="68">
        <f>+AK146</f>
        <v>0</v>
      </c>
      <c r="AM146" s="80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s="3" customFormat="1" ht="15" customHeight="1" thickBot="1">
      <c r="A147" s="87"/>
      <c r="B147" s="85"/>
      <c r="C147" s="85"/>
      <c r="D147" s="85"/>
      <c r="E147" s="59" t="s">
        <v>60</v>
      </c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69">
        <f t="shared" si="11"/>
        <v>0</v>
      </c>
      <c r="AL147" s="81">
        <f>+SUM(AK147:AK149)</f>
        <v>0</v>
      </c>
      <c r="AM147" s="80"/>
      <c r="AN147" s="8"/>
      <c r="AO147" s="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s="3" customFormat="1" ht="15" customHeight="1" thickBot="1">
      <c r="A148" s="87"/>
      <c r="B148" s="85"/>
      <c r="C148" s="85"/>
      <c r="D148" s="85"/>
      <c r="E148" s="59" t="s">
        <v>61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69">
        <f t="shared" si="11"/>
        <v>0</v>
      </c>
      <c r="AL148" s="81"/>
      <c r="AM148" s="80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s="3" customFormat="1" ht="15" customHeight="1" thickBot="1">
      <c r="A149" s="87"/>
      <c r="B149" s="85"/>
      <c r="C149" s="85"/>
      <c r="D149" s="85"/>
      <c r="E149" s="62" t="s">
        <v>102</v>
      </c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69">
        <f t="shared" si="11"/>
        <v>0</v>
      </c>
      <c r="AL149" s="81"/>
      <c r="AM149" s="80"/>
      <c r="AN149" s="8"/>
      <c r="AO149" s="8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s="3" customFormat="1" ht="15" customHeight="1" thickBot="1">
      <c r="A150" s="87" t="s">
        <v>15</v>
      </c>
      <c r="B150" s="85" t="str">
        <f>+GİRİŞ!A14</f>
        <v>MERVE ARIKAN</v>
      </c>
      <c r="C150" s="85">
        <f>+GİRİŞ!B14</f>
        <v>0</v>
      </c>
      <c r="D150" s="85" t="str">
        <f>+GİRİŞ!C14</f>
        <v>Mevlana Ortaokulu</v>
      </c>
      <c r="E150" s="58" t="s">
        <v>51</v>
      </c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63">
        <f>+SUM(F150:AJ150)</f>
        <v>0</v>
      </c>
      <c r="AL150" s="81">
        <f>+SUM(AK150:AK155)</f>
        <v>0</v>
      </c>
      <c r="AM150" s="80">
        <f>+SUM(AK150:AK161)</f>
        <v>0</v>
      </c>
      <c r="AN150" s="8"/>
      <c r="AO150" s="8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s="3" customFormat="1" ht="15" customHeight="1" thickBot="1">
      <c r="A151" s="87"/>
      <c r="B151" s="85"/>
      <c r="C151" s="85"/>
      <c r="D151" s="85"/>
      <c r="E151" s="59" t="s">
        <v>52</v>
      </c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63">
        <f aca="true" t="shared" si="12" ref="AK151:AK161">SUM(F151:AJ151)</f>
        <v>0</v>
      </c>
      <c r="AL151" s="81"/>
      <c r="AM151" s="80"/>
      <c r="AN151" s="8"/>
      <c r="AO151" s="8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s="3" customFormat="1" ht="15" customHeight="1" thickBot="1">
      <c r="A152" s="87"/>
      <c r="B152" s="85"/>
      <c r="C152" s="85"/>
      <c r="D152" s="85"/>
      <c r="E152" s="59" t="s">
        <v>53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63">
        <f t="shared" si="12"/>
        <v>0</v>
      </c>
      <c r="AL152" s="81"/>
      <c r="AM152" s="80"/>
      <c r="AN152" s="8"/>
      <c r="AO152" s="8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s="3" customFormat="1" ht="15" customHeight="1" thickBot="1">
      <c r="A153" s="87"/>
      <c r="B153" s="85"/>
      <c r="C153" s="85"/>
      <c r="D153" s="85"/>
      <c r="E153" s="60" t="s">
        <v>54</v>
      </c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63">
        <f t="shared" si="12"/>
        <v>0</v>
      </c>
      <c r="AL153" s="81"/>
      <c r="AM153" s="80"/>
      <c r="AN153" s="8"/>
      <c r="AO153" s="8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s="3" customFormat="1" ht="15" customHeight="1" thickBot="1">
      <c r="A154" s="87"/>
      <c r="B154" s="85"/>
      <c r="C154" s="85"/>
      <c r="D154" s="85"/>
      <c r="E154" s="59" t="s">
        <v>55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63">
        <f t="shared" si="12"/>
        <v>0</v>
      </c>
      <c r="AL154" s="81"/>
      <c r="AM154" s="80"/>
      <c r="AN154" s="8"/>
      <c r="AO154" s="8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s="3" customFormat="1" ht="15" customHeight="1" thickBot="1">
      <c r="A155" s="87"/>
      <c r="B155" s="85"/>
      <c r="C155" s="85"/>
      <c r="D155" s="85"/>
      <c r="E155" s="61" t="s">
        <v>56</v>
      </c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63">
        <f t="shared" si="12"/>
        <v>0</v>
      </c>
      <c r="AL155" s="81"/>
      <c r="AM155" s="80"/>
      <c r="AN155" s="8"/>
      <c r="AO155" s="8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s="3" customFormat="1" ht="15" customHeight="1" thickBot="1">
      <c r="A156" s="87"/>
      <c r="B156" s="85"/>
      <c r="C156" s="85"/>
      <c r="D156" s="85"/>
      <c r="E156" s="59" t="s">
        <v>57</v>
      </c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64">
        <f t="shared" si="12"/>
        <v>0</v>
      </c>
      <c r="AL156" s="65">
        <f>+AK156</f>
        <v>0</v>
      </c>
      <c r="AM156" s="80"/>
      <c r="AN156" s="8"/>
      <c r="AO156" s="8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s="3" customFormat="1" ht="15" customHeight="1" thickBot="1">
      <c r="A157" s="87"/>
      <c r="B157" s="85"/>
      <c r="C157" s="85"/>
      <c r="D157" s="85"/>
      <c r="E157" s="59" t="s">
        <v>58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66">
        <f t="shared" si="12"/>
        <v>0</v>
      </c>
      <c r="AL157" s="65">
        <f>+AK157</f>
        <v>0</v>
      </c>
      <c r="AM157" s="80"/>
      <c r="AN157" s="8"/>
      <c r="AO157" s="8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s="3" customFormat="1" ht="15" customHeight="1" thickBot="1">
      <c r="A158" s="87"/>
      <c r="B158" s="85"/>
      <c r="C158" s="85"/>
      <c r="D158" s="85"/>
      <c r="E158" s="59" t="s">
        <v>59</v>
      </c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67">
        <f t="shared" si="12"/>
        <v>0</v>
      </c>
      <c r="AL158" s="68">
        <f>+AK158</f>
        <v>0</v>
      </c>
      <c r="AM158" s="80"/>
      <c r="AN158" s="8"/>
      <c r="AO158" s="8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s="3" customFormat="1" ht="15" customHeight="1" thickBot="1">
      <c r="A159" s="87"/>
      <c r="B159" s="85"/>
      <c r="C159" s="85"/>
      <c r="D159" s="85"/>
      <c r="E159" s="59" t="s">
        <v>60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69">
        <f t="shared" si="12"/>
        <v>0</v>
      </c>
      <c r="AL159" s="81">
        <f>+SUM(AK159:AK161)</f>
        <v>0</v>
      </c>
      <c r="AM159" s="80"/>
      <c r="AN159" s="8"/>
      <c r="AO159" s="8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s="3" customFormat="1" ht="15" customHeight="1" thickBot="1">
      <c r="A160" s="87"/>
      <c r="B160" s="85"/>
      <c r="C160" s="85"/>
      <c r="D160" s="85"/>
      <c r="E160" s="59" t="s">
        <v>61</v>
      </c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69">
        <f t="shared" si="12"/>
        <v>0</v>
      </c>
      <c r="AL160" s="81"/>
      <c r="AM160" s="80"/>
      <c r="AN160" s="8"/>
      <c r="AO160" s="8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s="3" customFormat="1" ht="15" customHeight="1" thickBot="1">
      <c r="A161" s="87"/>
      <c r="B161" s="85"/>
      <c r="C161" s="85"/>
      <c r="D161" s="85"/>
      <c r="E161" s="62" t="s">
        <v>102</v>
      </c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69">
        <f t="shared" si="12"/>
        <v>0</v>
      </c>
      <c r="AL161" s="81"/>
      <c r="AM161" s="80"/>
      <c r="AN161" s="8"/>
      <c r="AO161" s="8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s="3" customFormat="1" ht="15" customHeight="1" thickBot="1">
      <c r="A162" s="87" t="s">
        <v>16</v>
      </c>
      <c r="B162" s="85" t="str">
        <f>+GİRİŞ!A15</f>
        <v>MERVE ARIKAN</v>
      </c>
      <c r="C162" s="85">
        <f>+GİRİŞ!B15</f>
        <v>0</v>
      </c>
      <c r="D162" s="85" t="str">
        <f>+GİRİŞ!C15</f>
        <v>Mevlana Ortaokulu</v>
      </c>
      <c r="E162" s="58" t="s">
        <v>51</v>
      </c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63">
        <f>+SUM(F162:AJ162)</f>
        <v>0</v>
      </c>
      <c r="AL162" s="81">
        <f>+SUM(AK162:AK167)</f>
        <v>0</v>
      </c>
      <c r="AM162" s="80">
        <f>+SUM(AK162:AK173)</f>
        <v>0</v>
      </c>
      <c r="AN162" s="8"/>
      <c r="AO162" s="8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s="3" customFormat="1" ht="15" customHeight="1" thickBot="1">
      <c r="A163" s="87"/>
      <c r="B163" s="85"/>
      <c r="C163" s="85"/>
      <c r="D163" s="85"/>
      <c r="E163" s="59" t="s">
        <v>52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63">
        <f aca="true" t="shared" si="13" ref="AK163:AK173">SUM(F163:AJ163)</f>
        <v>0</v>
      </c>
      <c r="AL163" s="81"/>
      <c r="AM163" s="80"/>
      <c r="AN163" s="8"/>
      <c r="AO163" s="8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s="3" customFormat="1" ht="15" customHeight="1" thickBot="1">
      <c r="A164" s="87"/>
      <c r="B164" s="85"/>
      <c r="C164" s="85"/>
      <c r="D164" s="85"/>
      <c r="E164" s="59" t="s">
        <v>53</v>
      </c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63">
        <f t="shared" si="13"/>
        <v>0</v>
      </c>
      <c r="AL164" s="81"/>
      <c r="AM164" s="80"/>
      <c r="AN164" s="8"/>
      <c r="AO164" s="8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s="3" customFormat="1" ht="15" customHeight="1" thickBot="1">
      <c r="A165" s="87"/>
      <c r="B165" s="85"/>
      <c r="C165" s="85"/>
      <c r="D165" s="85"/>
      <c r="E165" s="60" t="s">
        <v>54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63">
        <f t="shared" si="13"/>
        <v>0</v>
      </c>
      <c r="AL165" s="81"/>
      <c r="AM165" s="80"/>
      <c r="AN165" s="8"/>
      <c r="AO165" s="8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s="3" customFormat="1" ht="15" customHeight="1" thickBot="1">
      <c r="A166" s="87"/>
      <c r="B166" s="85"/>
      <c r="C166" s="85"/>
      <c r="D166" s="85"/>
      <c r="E166" s="59" t="s">
        <v>55</v>
      </c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63">
        <f t="shared" si="13"/>
        <v>0</v>
      </c>
      <c r="AL166" s="81"/>
      <c r="AM166" s="80"/>
      <c r="AN166" s="8"/>
      <c r="AO166" s="8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s="3" customFormat="1" ht="15" customHeight="1" thickBot="1">
      <c r="A167" s="87"/>
      <c r="B167" s="85"/>
      <c r="C167" s="85"/>
      <c r="D167" s="85"/>
      <c r="E167" s="61" t="s">
        <v>56</v>
      </c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63">
        <f t="shared" si="13"/>
        <v>0</v>
      </c>
      <c r="AL167" s="81"/>
      <c r="AM167" s="80"/>
      <c r="AN167" s="8"/>
      <c r="AO167" s="8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s="3" customFormat="1" ht="15" customHeight="1" thickBot="1">
      <c r="A168" s="87"/>
      <c r="B168" s="85"/>
      <c r="C168" s="85"/>
      <c r="D168" s="85"/>
      <c r="E168" s="59" t="s">
        <v>57</v>
      </c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64">
        <f t="shared" si="13"/>
        <v>0</v>
      </c>
      <c r="AL168" s="65">
        <f>+AK168</f>
        <v>0</v>
      </c>
      <c r="AM168" s="80"/>
      <c r="AN168" s="8"/>
      <c r="AO168" s="8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s="3" customFormat="1" ht="15" customHeight="1" thickBot="1">
      <c r="A169" s="87"/>
      <c r="B169" s="85"/>
      <c r="C169" s="85"/>
      <c r="D169" s="85"/>
      <c r="E169" s="59" t="s">
        <v>58</v>
      </c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66">
        <f t="shared" si="13"/>
        <v>0</v>
      </c>
      <c r="AL169" s="65">
        <f>+AK169</f>
        <v>0</v>
      </c>
      <c r="AM169" s="80"/>
      <c r="AN169" s="8"/>
      <c r="AO169" s="8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s="3" customFormat="1" ht="15" customHeight="1" thickBot="1">
      <c r="A170" s="87"/>
      <c r="B170" s="85"/>
      <c r="C170" s="85"/>
      <c r="D170" s="85"/>
      <c r="E170" s="59" t="s">
        <v>59</v>
      </c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67">
        <f t="shared" si="13"/>
        <v>0</v>
      </c>
      <c r="AL170" s="68">
        <f>+AK170</f>
        <v>0</v>
      </c>
      <c r="AM170" s="80"/>
      <c r="AN170" s="8"/>
      <c r="AO170" s="8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s="3" customFormat="1" ht="15" customHeight="1" thickBot="1">
      <c r="A171" s="87"/>
      <c r="B171" s="85"/>
      <c r="C171" s="85"/>
      <c r="D171" s="85"/>
      <c r="E171" s="59" t="s">
        <v>60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69">
        <f t="shared" si="13"/>
        <v>0</v>
      </c>
      <c r="AL171" s="81">
        <f>+SUM(AK171:AK173)</f>
        <v>0</v>
      </c>
      <c r="AM171" s="80"/>
      <c r="AN171" s="8"/>
      <c r="AO171" s="8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s="3" customFormat="1" ht="15" customHeight="1" thickBot="1">
      <c r="A172" s="87"/>
      <c r="B172" s="85"/>
      <c r="C172" s="85"/>
      <c r="D172" s="85"/>
      <c r="E172" s="59" t="s">
        <v>61</v>
      </c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69">
        <f t="shared" si="13"/>
        <v>0</v>
      </c>
      <c r="AL172" s="81"/>
      <c r="AM172" s="80"/>
      <c r="AN172" s="8"/>
      <c r="AO172" s="8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s="3" customFormat="1" ht="15" customHeight="1" thickBot="1">
      <c r="A173" s="87"/>
      <c r="B173" s="85"/>
      <c r="C173" s="85"/>
      <c r="D173" s="85"/>
      <c r="E173" s="62" t="s">
        <v>102</v>
      </c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69">
        <f t="shared" si="13"/>
        <v>0</v>
      </c>
      <c r="AL173" s="81"/>
      <c r="AM173" s="80"/>
      <c r="AN173" s="8"/>
      <c r="AO173" s="8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s="3" customFormat="1" ht="15" customHeight="1" thickBot="1">
      <c r="A174" s="87" t="s">
        <v>17</v>
      </c>
      <c r="B174" s="85" t="str">
        <f>+GİRİŞ!A16</f>
        <v>MERVE ARIKAN</v>
      </c>
      <c r="C174" s="85">
        <f>+GİRİŞ!B16</f>
        <v>0</v>
      </c>
      <c r="D174" s="85" t="str">
        <f>+GİRİŞ!C16</f>
        <v>Mevlana Ortaokulu</v>
      </c>
      <c r="E174" s="58" t="s">
        <v>51</v>
      </c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63">
        <f>+SUM(F174:AJ174)</f>
        <v>0</v>
      </c>
      <c r="AL174" s="81">
        <f>+SUM(AK174:AK179)</f>
        <v>0</v>
      </c>
      <c r="AM174" s="80">
        <f>+SUM(AK174:AK185)</f>
        <v>0</v>
      </c>
      <c r="AN174" s="8"/>
      <c r="AO174" s="8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s="3" customFormat="1" ht="15" customHeight="1" thickBot="1">
      <c r="A175" s="87"/>
      <c r="B175" s="85"/>
      <c r="C175" s="85"/>
      <c r="D175" s="85"/>
      <c r="E175" s="59" t="s">
        <v>52</v>
      </c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63">
        <f aca="true" t="shared" si="14" ref="AK175:AK185">SUM(F175:AJ175)</f>
        <v>0</v>
      </c>
      <c r="AL175" s="81"/>
      <c r="AM175" s="80"/>
      <c r="AN175" s="8"/>
      <c r="AO175" s="8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76" s="3" customFormat="1" ht="15" customHeight="1" thickBot="1">
      <c r="A176" s="87"/>
      <c r="B176" s="85"/>
      <c r="C176" s="85"/>
      <c r="D176" s="85"/>
      <c r="E176" s="59" t="s">
        <v>53</v>
      </c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63">
        <f t="shared" si="14"/>
        <v>0</v>
      </c>
      <c r="AL176" s="81"/>
      <c r="AM176" s="80"/>
      <c r="AN176" s="8"/>
      <c r="AO176" s="8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</row>
    <row r="177" spans="1:76" s="3" customFormat="1" ht="15" customHeight="1" thickBot="1">
      <c r="A177" s="87"/>
      <c r="B177" s="85"/>
      <c r="C177" s="85"/>
      <c r="D177" s="85"/>
      <c r="E177" s="60" t="s">
        <v>54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63">
        <f t="shared" si="14"/>
        <v>0</v>
      </c>
      <c r="AL177" s="81"/>
      <c r="AM177" s="80"/>
      <c r="AN177" s="8"/>
      <c r="AO177" s="8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</row>
    <row r="178" spans="1:76" s="3" customFormat="1" ht="15" customHeight="1" thickBot="1">
      <c r="A178" s="87"/>
      <c r="B178" s="85"/>
      <c r="C178" s="85"/>
      <c r="D178" s="85"/>
      <c r="E178" s="59" t="s">
        <v>55</v>
      </c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63">
        <f t="shared" si="14"/>
        <v>0</v>
      </c>
      <c r="AL178" s="81"/>
      <c r="AM178" s="80"/>
      <c r="AN178" s="8"/>
      <c r="AO178" s="8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s="3" customFormat="1" ht="15" customHeight="1" thickBot="1">
      <c r="A179" s="87"/>
      <c r="B179" s="85"/>
      <c r="C179" s="85"/>
      <c r="D179" s="85"/>
      <c r="E179" s="61" t="s">
        <v>56</v>
      </c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63">
        <f t="shared" si="14"/>
        <v>0</v>
      </c>
      <c r="AL179" s="81"/>
      <c r="AM179" s="80"/>
      <c r="AN179" s="8"/>
      <c r="AO179" s="8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s="3" customFormat="1" ht="15" customHeight="1" thickBot="1">
      <c r="A180" s="87"/>
      <c r="B180" s="85"/>
      <c r="C180" s="85"/>
      <c r="D180" s="85"/>
      <c r="E180" s="59" t="s">
        <v>57</v>
      </c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64">
        <f t="shared" si="14"/>
        <v>0</v>
      </c>
      <c r="AL180" s="65">
        <f>+AK180</f>
        <v>0</v>
      </c>
      <c r="AM180" s="80"/>
      <c r="AN180" s="8"/>
      <c r="AO180" s="8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s="3" customFormat="1" ht="15" customHeight="1" thickBot="1">
      <c r="A181" s="87"/>
      <c r="B181" s="85"/>
      <c r="C181" s="85"/>
      <c r="D181" s="85"/>
      <c r="E181" s="59" t="s">
        <v>58</v>
      </c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66">
        <f t="shared" si="14"/>
        <v>0</v>
      </c>
      <c r="AL181" s="65">
        <f>+AK181</f>
        <v>0</v>
      </c>
      <c r="AM181" s="80"/>
      <c r="AN181" s="8"/>
      <c r="AO181" s="8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s="3" customFormat="1" ht="15" customHeight="1" thickBot="1">
      <c r="A182" s="87"/>
      <c r="B182" s="85"/>
      <c r="C182" s="85"/>
      <c r="D182" s="85"/>
      <c r="E182" s="59" t="s">
        <v>59</v>
      </c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67">
        <f t="shared" si="14"/>
        <v>0</v>
      </c>
      <c r="AL182" s="68">
        <f>+AK182</f>
        <v>0</v>
      </c>
      <c r="AM182" s="80"/>
      <c r="AN182" s="8"/>
      <c r="AO182" s="8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s="3" customFormat="1" ht="15" customHeight="1" thickBot="1">
      <c r="A183" s="87"/>
      <c r="B183" s="85"/>
      <c r="C183" s="85"/>
      <c r="D183" s="85"/>
      <c r="E183" s="59" t="s">
        <v>60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69">
        <f t="shared" si="14"/>
        <v>0</v>
      </c>
      <c r="AL183" s="81">
        <f>+SUM(AK183:AK185)</f>
        <v>0</v>
      </c>
      <c r="AM183" s="80"/>
      <c r="AN183" s="8"/>
      <c r="AO183" s="8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s="3" customFormat="1" ht="15" customHeight="1" thickBot="1">
      <c r="A184" s="87"/>
      <c r="B184" s="85"/>
      <c r="C184" s="85"/>
      <c r="D184" s="85"/>
      <c r="E184" s="59" t="s">
        <v>61</v>
      </c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69">
        <f t="shared" si="14"/>
        <v>0</v>
      </c>
      <c r="AL184" s="81"/>
      <c r="AM184" s="80"/>
      <c r="AN184" s="8"/>
      <c r="AO184" s="8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s="3" customFormat="1" ht="15" customHeight="1" thickBot="1">
      <c r="A185" s="87"/>
      <c r="B185" s="85"/>
      <c r="C185" s="85"/>
      <c r="D185" s="85"/>
      <c r="E185" s="62" t="s">
        <v>102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69">
        <f t="shared" si="14"/>
        <v>0</v>
      </c>
      <c r="AL185" s="81"/>
      <c r="AM185" s="80"/>
      <c r="AN185" s="8"/>
      <c r="AO185" s="8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s="3" customFormat="1" ht="15" customHeight="1" thickBot="1">
      <c r="A186" s="87" t="s">
        <v>18</v>
      </c>
      <c r="B186" s="85" t="str">
        <f>+GİRİŞ!A17</f>
        <v>MERVE ARIKAN</v>
      </c>
      <c r="C186" s="85">
        <f>+GİRİŞ!B17</f>
        <v>0</v>
      </c>
      <c r="D186" s="85" t="str">
        <f>+GİRİŞ!C17</f>
        <v>Mevlana Ortaokulu</v>
      </c>
      <c r="E186" s="58" t="s">
        <v>51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63">
        <f>+SUM(F186:AJ186)</f>
        <v>0</v>
      </c>
      <c r="AL186" s="81">
        <f>+SUM(AK186:AK191)</f>
        <v>0</v>
      </c>
      <c r="AM186" s="80">
        <f>+SUM(AK186:AK197)</f>
        <v>0</v>
      </c>
      <c r="AN186" s="8"/>
      <c r="AO186" s="8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s="3" customFormat="1" ht="15" customHeight="1" thickBot="1">
      <c r="A187" s="87"/>
      <c r="B187" s="85"/>
      <c r="C187" s="85"/>
      <c r="D187" s="85"/>
      <c r="E187" s="59" t="s">
        <v>52</v>
      </c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63">
        <f aca="true" t="shared" si="15" ref="AK187:AK197">SUM(F187:AJ187)</f>
        <v>0</v>
      </c>
      <c r="AL187" s="81"/>
      <c r="AM187" s="80"/>
      <c r="AN187" s="8"/>
      <c r="AO187" s="8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s="3" customFormat="1" ht="15" customHeight="1" thickBot="1">
      <c r="A188" s="87"/>
      <c r="B188" s="85"/>
      <c r="C188" s="85"/>
      <c r="D188" s="85"/>
      <c r="E188" s="59" t="s">
        <v>53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63">
        <f t="shared" si="15"/>
        <v>0</v>
      </c>
      <c r="AL188" s="81"/>
      <c r="AM188" s="80"/>
      <c r="AN188" s="8"/>
      <c r="AO188" s="8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s="3" customFormat="1" ht="15" customHeight="1" thickBot="1">
      <c r="A189" s="87"/>
      <c r="B189" s="85"/>
      <c r="C189" s="85"/>
      <c r="D189" s="85"/>
      <c r="E189" s="60" t="s">
        <v>54</v>
      </c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63">
        <f t="shared" si="15"/>
        <v>0</v>
      </c>
      <c r="AL189" s="81"/>
      <c r="AM189" s="80"/>
      <c r="AN189" s="8"/>
      <c r="AO189" s="8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s="3" customFormat="1" ht="15" customHeight="1" thickBot="1">
      <c r="A190" s="87"/>
      <c r="B190" s="85"/>
      <c r="C190" s="85"/>
      <c r="D190" s="85"/>
      <c r="E190" s="59" t="s">
        <v>55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63">
        <f t="shared" si="15"/>
        <v>0</v>
      </c>
      <c r="AL190" s="81"/>
      <c r="AM190" s="80"/>
      <c r="AN190" s="8"/>
      <c r="AO190" s="8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s="3" customFormat="1" ht="15" customHeight="1" thickBot="1">
      <c r="A191" s="87"/>
      <c r="B191" s="85"/>
      <c r="C191" s="85"/>
      <c r="D191" s="85"/>
      <c r="E191" s="61" t="s">
        <v>56</v>
      </c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63">
        <f t="shared" si="15"/>
        <v>0</v>
      </c>
      <c r="AL191" s="81"/>
      <c r="AM191" s="80"/>
      <c r="AN191" s="8"/>
      <c r="AO191" s="8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s="3" customFormat="1" ht="15" customHeight="1" thickBot="1">
      <c r="A192" s="87"/>
      <c r="B192" s="85"/>
      <c r="C192" s="85"/>
      <c r="D192" s="85"/>
      <c r="E192" s="59" t="s">
        <v>57</v>
      </c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64">
        <f t="shared" si="15"/>
        <v>0</v>
      </c>
      <c r="AL192" s="65">
        <f>+AK192</f>
        <v>0</v>
      </c>
      <c r="AM192" s="80"/>
      <c r="AN192" s="8"/>
      <c r="AO192" s="8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s="3" customFormat="1" ht="15" customHeight="1" thickBot="1">
      <c r="A193" s="87"/>
      <c r="B193" s="85"/>
      <c r="C193" s="85"/>
      <c r="D193" s="85"/>
      <c r="E193" s="59" t="s">
        <v>58</v>
      </c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66">
        <f t="shared" si="15"/>
        <v>0</v>
      </c>
      <c r="AL193" s="65">
        <f>+AK193</f>
        <v>0</v>
      </c>
      <c r="AM193" s="80"/>
      <c r="AN193" s="8"/>
      <c r="AO193" s="8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s="3" customFormat="1" ht="15" customHeight="1" thickBot="1">
      <c r="A194" s="87"/>
      <c r="B194" s="85"/>
      <c r="C194" s="85"/>
      <c r="D194" s="85"/>
      <c r="E194" s="59" t="s">
        <v>59</v>
      </c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67">
        <f t="shared" si="15"/>
        <v>0</v>
      </c>
      <c r="AL194" s="68">
        <f>+AK194</f>
        <v>0</v>
      </c>
      <c r="AM194" s="80"/>
      <c r="AN194" s="8"/>
      <c r="AO194" s="8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s="3" customFormat="1" ht="15" customHeight="1" thickBot="1">
      <c r="A195" s="87"/>
      <c r="B195" s="85"/>
      <c r="C195" s="85"/>
      <c r="D195" s="85"/>
      <c r="E195" s="59" t="s">
        <v>60</v>
      </c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69">
        <f t="shared" si="15"/>
        <v>0</v>
      </c>
      <c r="AL195" s="81">
        <f>+SUM(AK195:AK197)</f>
        <v>0</v>
      </c>
      <c r="AM195" s="80"/>
      <c r="AN195" s="8"/>
      <c r="AO195" s="8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s="3" customFormat="1" ht="15" customHeight="1" thickBot="1">
      <c r="A196" s="87"/>
      <c r="B196" s="85"/>
      <c r="C196" s="85"/>
      <c r="D196" s="85"/>
      <c r="E196" s="59" t="s">
        <v>61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69">
        <f t="shared" si="15"/>
        <v>0</v>
      </c>
      <c r="AL196" s="81"/>
      <c r="AM196" s="80"/>
      <c r="AN196" s="8"/>
      <c r="AO196" s="8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s="3" customFormat="1" ht="15" customHeight="1" thickBot="1">
      <c r="A197" s="87"/>
      <c r="B197" s="85"/>
      <c r="C197" s="85"/>
      <c r="D197" s="85"/>
      <c r="E197" s="62" t="s">
        <v>102</v>
      </c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69">
        <f t="shared" si="15"/>
        <v>0</v>
      </c>
      <c r="AL197" s="81"/>
      <c r="AM197" s="80"/>
      <c r="AN197" s="8"/>
      <c r="AO197" s="8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s="3" customFormat="1" ht="15" customHeight="1" thickBot="1">
      <c r="A198" s="87" t="s">
        <v>19</v>
      </c>
      <c r="B198" s="85" t="str">
        <f>+GİRİŞ!A18</f>
        <v>MERVE ARIKAN</v>
      </c>
      <c r="C198" s="85">
        <f>+GİRİŞ!B18</f>
        <v>0</v>
      </c>
      <c r="D198" s="85" t="str">
        <f>+GİRİŞ!C18</f>
        <v>Mevlana Ortaokulu</v>
      </c>
      <c r="E198" s="58" t="s">
        <v>51</v>
      </c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63">
        <f>+SUM(F198:AJ198)</f>
        <v>0</v>
      </c>
      <c r="AL198" s="81">
        <f>+SUM(AK198:AK203)</f>
        <v>0</v>
      </c>
      <c r="AM198" s="80">
        <f>+SUM(AK198:AK209)</f>
        <v>0</v>
      </c>
      <c r="AN198" s="8"/>
      <c r="AO198" s="8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s="3" customFormat="1" ht="15" customHeight="1" thickBot="1">
      <c r="A199" s="87"/>
      <c r="B199" s="85"/>
      <c r="C199" s="85"/>
      <c r="D199" s="85"/>
      <c r="E199" s="59" t="s">
        <v>52</v>
      </c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63">
        <f aca="true" t="shared" si="16" ref="AK199:AK209">SUM(F199:AJ199)</f>
        <v>0</v>
      </c>
      <c r="AL199" s="81"/>
      <c r="AM199" s="80"/>
      <c r="AN199" s="8"/>
      <c r="AO199" s="8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s="3" customFormat="1" ht="15" customHeight="1" thickBot="1">
      <c r="A200" s="87"/>
      <c r="B200" s="85"/>
      <c r="C200" s="85"/>
      <c r="D200" s="85"/>
      <c r="E200" s="59" t="s">
        <v>53</v>
      </c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63">
        <f t="shared" si="16"/>
        <v>0</v>
      </c>
      <c r="AL200" s="81"/>
      <c r="AM200" s="80"/>
      <c r="AN200" s="8"/>
      <c r="AO200" s="8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s="3" customFormat="1" ht="15" customHeight="1" thickBot="1">
      <c r="A201" s="87"/>
      <c r="B201" s="85"/>
      <c r="C201" s="85"/>
      <c r="D201" s="85"/>
      <c r="E201" s="60" t="s">
        <v>54</v>
      </c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63">
        <f t="shared" si="16"/>
        <v>0</v>
      </c>
      <c r="AL201" s="81"/>
      <c r="AM201" s="80"/>
      <c r="AN201" s="8"/>
      <c r="AO201" s="8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s="3" customFormat="1" ht="15" customHeight="1" thickBot="1">
      <c r="A202" s="87"/>
      <c r="B202" s="85"/>
      <c r="C202" s="85"/>
      <c r="D202" s="85"/>
      <c r="E202" s="59" t="s">
        <v>55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63">
        <f t="shared" si="16"/>
        <v>0</v>
      </c>
      <c r="AL202" s="81"/>
      <c r="AM202" s="80"/>
      <c r="AN202" s="8"/>
      <c r="AO202" s="8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s="3" customFormat="1" ht="15" customHeight="1" thickBot="1">
      <c r="A203" s="87"/>
      <c r="B203" s="85"/>
      <c r="C203" s="85"/>
      <c r="D203" s="85"/>
      <c r="E203" s="61" t="s">
        <v>56</v>
      </c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63">
        <f t="shared" si="16"/>
        <v>0</v>
      </c>
      <c r="AL203" s="81"/>
      <c r="AM203" s="80"/>
      <c r="AN203" s="8"/>
      <c r="AO203" s="8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s="3" customFormat="1" ht="15" customHeight="1" thickBot="1">
      <c r="A204" s="87"/>
      <c r="B204" s="85"/>
      <c r="C204" s="85"/>
      <c r="D204" s="85"/>
      <c r="E204" s="59" t="s">
        <v>57</v>
      </c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64">
        <f t="shared" si="16"/>
        <v>0</v>
      </c>
      <c r="AL204" s="65">
        <f>+AK204</f>
        <v>0</v>
      </c>
      <c r="AM204" s="80"/>
      <c r="AN204" s="8"/>
      <c r="AO204" s="8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s="3" customFormat="1" ht="15" customHeight="1" thickBot="1">
      <c r="A205" s="87"/>
      <c r="B205" s="85"/>
      <c r="C205" s="85"/>
      <c r="D205" s="85"/>
      <c r="E205" s="59" t="s">
        <v>58</v>
      </c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66">
        <f t="shared" si="16"/>
        <v>0</v>
      </c>
      <c r="AL205" s="65">
        <f>+AK205</f>
        <v>0</v>
      </c>
      <c r="AM205" s="80"/>
      <c r="AN205" s="8"/>
      <c r="AO205" s="8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s="3" customFormat="1" ht="15" customHeight="1" thickBot="1">
      <c r="A206" s="87"/>
      <c r="B206" s="85"/>
      <c r="C206" s="85"/>
      <c r="D206" s="85"/>
      <c r="E206" s="59" t="s">
        <v>59</v>
      </c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67">
        <f t="shared" si="16"/>
        <v>0</v>
      </c>
      <c r="AL206" s="68">
        <f>+AK206</f>
        <v>0</v>
      </c>
      <c r="AM206" s="80"/>
      <c r="AN206" s="8"/>
      <c r="AO206" s="8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s="3" customFormat="1" ht="15" customHeight="1" thickBot="1">
      <c r="A207" s="87"/>
      <c r="B207" s="85"/>
      <c r="C207" s="85"/>
      <c r="D207" s="85"/>
      <c r="E207" s="59" t="s">
        <v>60</v>
      </c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69">
        <f t="shared" si="16"/>
        <v>0</v>
      </c>
      <c r="AL207" s="81">
        <f>+SUM(AK207:AK209)</f>
        <v>0</v>
      </c>
      <c r="AM207" s="80"/>
      <c r="AN207" s="8"/>
      <c r="AO207" s="8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s="3" customFormat="1" ht="15" customHeight="1" thickBot="1">
      <c r="A208" s="87"/>
      <c r="B208" s="85"/>
      <c r="C208" s="85"/>
      <c r="D208" s="85"/>
      <c r="E208" s="59" t="s">
        <v>61</v>
      </c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69">
        <f t="shared" si="16"/>
        <v>0</v>
      </c>
      <c r="AL208" s="81"/>
      <c r="AM208" s="80"/>
      <c r="AN208" s="8"/>
      <c r="AO208" s="8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s="3" customFormat="1" ht="15" customHeight="1" thickBot="1">
      <c r="A209" s="87"/>
      <c r="B209" s="85"/>
      <c r="C209" s="85"/>
      <c r="D209" s="85"/>
      <c r="E209" s="62" t="s">
        <v>102</v>
      </c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69">
        <f t="shared" si="16"/>
        <v>0</v>
      </c>
      <c r="AL209" s="81"/>
      <c r="AM209" s="80"/>
      <c r="AN209" s="8"/>
      <c r="AO209" s="8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s="3" customFormat="1" ht="15" customHeight="1" thickBot="1">
      <c r="A210" s="87" t="s">
        <v>20</v>
      </c>
      <c r="B210" s="85" t="str">
        <f>+GİRİŞ!A19</f>
        <v>MERVE ARIKAN</v>
      </c>
      <c r="C210" s="85">
        <f>+GİRİŞ!B19</f>
        <v>0</v>
      </c>
      <c r="D210" s="85" t="str">
        <f>+GİRİŞ!C19</f>
        <v>Mevlana Ortaokulu</v>
      </c>
      <c r="E210" s="58" t="s">
        <v>51</v>
      </c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63">
        <f>+SUM(F210:AJ210)</f>
        <v>0</v>
      </c>
      <c r="AL210" s="81">
        <f>+SUM(AK210:AK215)</f>
        <v>0</v>
      </c>
      <c r="AM210" s="80">
        <f>+SUM(AK210:AK221)</f>
        <v>0</v>
      </c>
      <c r="AN210" s="8"/>
      <c r="AO210" s="8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s="3" customFormat="1" ht="15" customHeight="1" thickBot="1">
      <c r="A211" s="87"/>
      <c r="B211" s="85"/>
      <c r="C211" s="85"/>
      <c r="D211" s="85"/>
      <c r="E211" s="59" t="s">
        <v>52</v>
      </c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63">
        <f aca="true" t="shared" si="17" ref="AK211:AK221">SUM(F211:AJ211)</f>
        <v>0</v>
      </c>
      <c r="AL211" s="81"/>
      <c r="AM211" s="80"/>
      <c r="AN211" s="8"/>
      <c r="AO211" s="8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s="3" customFormat="1" ht="15" customHeight="1" thickBot="1">
      <c r="A212" s="87"/>
      <c r="B212" s="85"/>
      <c r="C212" s="85"/>
      <c r="D212" s="85"/>
      <c r="E212" s="59" t="s">
        <v>53</v>
      </c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63">
        <f t="shared" si="17"/>
        <v>0</v>
      </c>
      <c r="AL212" s="81"/>
      <c r="AM212" s="80"/>
      <c r="AN212" s="8"/>
      <c r="AO212" s="8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s="3" customFormat="1" ht="15" customHeight="1" thickBot="1">
      <c r="A213" s="87"/>
      <c r="B213" s="85"/>
      <c r="C213" s="85"/>
      <c r="D213" s="85"/>
      <c r="E213" s="60" t="s">
        <v>54</v>
      </c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63">
        <f t="shared" si="17"/>
        <v>0</v>
      </c>
      <c r="AL213" s="81"/>
      <c r="AM213" s="80"/>
      <c r="AN213" s="8"/>
      <c r="AO213" s="8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s="3" customFormat="1" ht="15" customHeight="1" thickBot="1">
      <c r="A214" s="87"/>
      <c r="B214" s="85"/>
      <c r="C214" s="85"/>
      <c r="D214" s="85"/>
      <c r="E214" s="59" t="s">
        <v>55</v>
      </c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63">
        <f t="shared" si="17"/>
        <v>0</v>
      </c>
      <c r="AL214" s="81"/>
      <c r="AM214" s="80"/>
      <c r="AN214" s="8"/>
      <c r="AO214" s="8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s="3" customFormat="1" ht="15" customHeight="1" thickBot="1">
      <c r="A215" s="87"/>
      <c r="B215" s="85"/>
      <c r="C215" s="85"/>
      <c r="D215" s="85"/>
      <c r="E215" s="61" t="s">
        <v>56</v>
      </c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63">
        <f t="shared" si="17"/>
        <v>0</v>
      </c>
      <c r="AL215" s="81"/>
      <c r="AM215" s="80"/>
      <c r="AN215" s="8"/>
      <c r="AO215" s="8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s="3" customFormat="1" ht="15" customHeight="1" thickBot="1">
      <c r="A216" s="87"/>
      <c r="B216" s="85"/>
      <c r="C216" s="85"/>
      <c r="D216" s="85"/>
      <c r="E216" s="59" t="s">
        <v>57</v>
      </c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64">
        <f t="shared" si="17"/>
        <v>0</v>
      </c>
      <c r="AL216" s="65">
        <f>+AK216</f>
        <v>0</v>
      </c>
      <c r="AM216" s="80"/>
      <c r="AN216" s="8"/>
      <c r="AO216" s="8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s="3" customFormat="1" ht="15" customHeight="1" thickBot="1">
      <c r="A217" s="87"/>
      <c r="B217" s="85"/>
      <c r="C217" s="85"/>
      <c r="D217" s="85"/>
      <c r="E217" s="59" t="s">
        <v>58</v>
      </c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66">
        <f t="shared" si="17"/>
        <v>0</v>
      </c>
      <c r="AL217" s="65">
        <f>+AK217</f>
        <v>0</v>
      </c>
      <c r="AM217" s="80"/>
      <c r="AN217" s="8"/>
      <c r="AO217" s="8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s="3" customFormat="1" ht="15" customHeight="1" thickBot="1">
      <c r="A218" s="87"/>
      <c r="B218" s="85"/>
      <c r="C218" s="85"/>
      <c r="D218" s="85"/>
      <c r="E218" s="59" t="s">
        <v>59</v>
      </c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67">
        <f t="shared" si="17"/>
        <v>0</v>
      </c>
      <c r="AL218" s="68">
        <f>+AK218</f>
        <v>0</v>
      </c>
      <c r="AM218" s="80"/>
      <c r="AN218" s="8"/>
      <c r="AO218" s="8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s="3" customFormat="1" ht="15" customHeight="1" thickBot="1">
      <c r="A219" s="87"/>
      <c r="B219" s="85"/>
      <c r="C219" s="85"/>
      <c r="D219" s="85"/>
      <c r="E219" s="59" t="s">
        <v>60</v>
      </c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69">
        <f t="shared" si="17"/>
        <v>0</v>
      </c>
      <c r="AL219" s="81">
        <f>+SUM(AK219:AK221)</f>
        <v>0</v>
      </c>
      <c r="AM219" s="80"/>
      <c r="AN219" s="8"/>
      <c r="AO219" s="8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s="3" customFormat="1" ht="15" customHeight="1" thickBot="1">
      <c r="A220" s="87"/>
      <c r="B220" s="85"/>
      <c r="C220" s="85"/>
      <c r="D220" s="85"/>
      <c r="E220" s="59" t="s">
        <v>61</v>
      </c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69">
        <f t="shared" si="17"/>
        <v>0</v>
      </c>
      <c r="AL220" s="81"/>
      <c r="AM220" s="80"/>
      <c r="AN220" s="8"/>
      <c r="AO220" s="8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s="3" customFormat="1" ht="15" customHeight="1" thickBot="1">
      <c r="A221" s="87"/>
      <c r="B221" s="85"/>
      <c r="C221" s="85"/>
      <c r="D221" s="85"/>
      <c r="E221" s="62" t="s">
        <v>102</v>
      </c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69">
        <f t="shared" si="17"/>
        <v>0</v>
      </c>
      <c r="AL221" s="81"/>
      <c r="AM221" s="80"/>
      <c r="AN221" s="8"/>
      <c r="AO221" s="8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s="3" customFormat="1" ht="15" customHeight="1" thickBot="1">
      <c r="A222" s="87" t="s">
        <v>21</v>
      </c>
      <c r="B222" s="85" t="str">
        <f>+GİRİŞ!A20</f>
        <v>MERVE ARIKAN</v>
      </c>
      <c r="C222" s="85">
        <f>+GİRİŞ!B20</f>
        <v>0</v>
      </c>
      <c r="D222" s="85" t="str">
        <f>+GİRİŞ!C20</f>
        <v>Mevlana Ortaokulu</v>
      </c>
      <c r="E222" s="58" t="s">
        <v>51</v>
      </c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63">
        <f>+SUM(F222:AJ222)</f>
        <v>0</v>
      </c>
      <c r="AL222" s="81">
        <f>+SUM(AK222:AK227)</f>
        <v>0</v>
      </c>
      <c r="AM222" s="80">
        <f>+SUM(AK222:AK233)</f>
        <v>0</v>
      </c>
      <c r="AN222" s="8"/>
      <c r="AO222" s="8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s="3" customFormat="1" ht="15" customHeight="1" thickBot="1">
      <c r="A223" s="87"/>
      <c r="B223" s="85"/>
      <c r="C223" s="85"/>
      <c r="D223" s="85"/>
      <c r="E223" s="59" t="s">
        <v>52</v>
      </c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63">
        <f aca="true" t="shared" si="18" ref="AK223:AK233">SUM(F223:AJ223)</f>
        <v>0</v>
      </c>
      <c r="AL223" s="81"/>
      <c r="AM223" s="80"/>
      <c r="AN223" s="8"/>
      <c r="AO223" s="8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s="3" customFormat="1" ht="15" customHeight="1" thickBot="1">
      <c r="A224" s="87"/>
      <c r="B224" s="85"/>
      <c r="C224" s="85"/>
      <c r="D224" s="85"/>
      <c r="E224" s="59" t="s">
        <v>53</v>
      </c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63">
        <f t="shared" si="18"/>
        <v>0</v>
      </c>
      <c r="AL224" s="81"/>
      <c r="AM224" s="80"/>
      <c r="AN224" s="8"/>
      <c r="AO224" s="8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s="3" customFormat="1" ht="15" customHeight="1" thickBot="1">
      <c r="A225" s="87"/>
      <c r="B225" s="85"/>
      <c r="C225" s="85"/>
      <c r="D225" s="85"/>
      <c r="E225" s="60" t="s">
        <v>54</v>
      </c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63">
        <f t="shared" si="18"/>
        <v>0</v>
      </c>
      <c r="AL225" s="81"/>
      <c r="AM225" s="80"/>
      <c r="AN225" s="8"/>
      <c r="AO225" s="8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s="3" customFormat="1" ht="15" customHeight="1" thickBot="1">
      <c r="A226" s="87"/>
      <c r="B226" s="85"/>
      <c r="C226" s="85"/>
      <c r="D226" s="85"/>
      <c r="E226" s="59" t="s">
        <v>55</v>
      </c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63">
        <f t="shared" si="18"/>
        <v>0</v>
      </c>
      <c r="AL226" s="81"/>
      <c r="AM226" s="80"/>
      <c r="AN226" s="8"/>
      <c r="AO226" s="8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s="3" customFormat="1" ht="15" customHeight="1" thickBot="1">
      <c r="A227" s="87"/>
      <c r="B227" s="85"/>
      <c r="C227" s="85"/>
      <c r="D227" s="85"/>
      <c r="E227" s="61" t="s">
        <v>56</v>
      </c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63">
        <f t="shared" si="18"/>
        <v>0</v>
      </c>
      <c r="AL227" s="81"/>
      <c r="AM227" s="80"/>
      <c r="AN227" s="8"/>
      <c r="AO227" s="8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s="3" customFormat="1" ht="15" customHeight="1" thickBot="1">
      <c r="A228" s="87"/>
      <c r="B228" s="85"/>
      <c r="C228" s="85"/>
      <c r="D228" s="85"/>
      <c r="E228" s="59" t="s">
        <v>57</v>
      </c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64">
        <f t="shared" si="18"/>
        <v>0</v>
      </c>
      <c r="AL228" s="65">
        <f>+AK228</f>
        <v>0</v>
      </c>
      <c r="AM228" s="80"/>
      <c r="AN228" s="8"/>
      <c r="AO228" s="8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s="3" customFormat="1" ht="15" customHeight="1" thickBot="1">
      <c r="A229" s="87"/>
      <c r="B229" s="85"/>
      <c r="C229" s="85"/>
      <c r="D229" s="85"/>
      <c r="E229" s="59" t="s">
        <v>58</v>
      </c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66">
        <f t="shared" si="18"/>
        <v>0</v>
      </c>
      <c r="AL229" s="65">
        <f>+AK229</f>
        <v>0</v>
      </c>
      <c r="AM229" s="80"/>
      <c r="AN229" s="8"/>
      <c r="AO229" s="8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s="3" customFormat="1" ht="15" customHeight="1" thickBot="1">
      <c r="A230" s="87"/>
      <c r="B230" s="85"/>
      <c r="C230" s="85"/>
      <c r="D230" s="85"/>
      <c r="E230" s="59" t="s">
        <v>59</v>
      </c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67">
        <f t="shared" si="18"/>
        <v>0</v>
      </c>
      <c r="AL230" s="68">
        <f>+AK230</f>
        <v>0</v>
      </c>
      <c r="AM230" s="80"/>
      <c r="AN230" s="8"/>
      <c r="AO230" s="8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s="3" customFormat="1" ht="15" customHeight="1" thickBot="1">
      <c r="A231" s="87"/>
      <c r="B231" s="85"/>
      <c r="C231" s="85"/>
      <c r="D231" s="85"/>
      <c r="E231" s="59" t="s">
        <v>60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69">
        <f t="shared" si="18"/>
        <v>0</v>
      </c>
      <c r="AL231" s="81">
        <f>+SUM(AK231:AK233)</f>
        <v>0</v>
      </c>
      <c r="AM231" s="80"/>
      <c r="AN231" s="8"/>
      <c r="AO231" s="8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s="3" customFormat="1" ht="15" customHeight="1" thickBot="1">
      <c r="A232" s="87"/>
      <c r="B232" s="85"/>
      <c r="C232" s="85"/>
      <c r="D232" s="85"/>
      <c r="E232" s="59" t="s">
        <v>61</v>
      </c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69">
        <f t="shared" si="18"/>
        <v>0</v>
      </c>
      <c r="AL232" s="81"/>
      <c r="AM232" s="80"/>
      <c r="AN232" s="8"/>
      <c r="AO232" s="8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s="3" customFormat="1" ht="15" customHeight="1" thickBot="1">
      <c r="A233" s="87"/>
      <c r="B233" s="85"/>
      <c r="C233" s="85"/>
      <c r="D233" s="85"/>
      <c r="E233" s="62" t="s">
        <v>102</v>
      </c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69">
        <f t="shared" si="18"/>
        <v>0</v>
      </c>
      <c r="AL233" s="81"/>
      <c r="AM233" s="80"/>
      <c r="AN233" s="8"/>
      <c r="AO233" s="8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s="3" customFormat="1" ht="15" customHeight="1" thickBot="1">
      <c r="A234" s="87" t="s">
        <v>22</v>
      </c>
      <c r="B234" s="85" t="str">
        <f>+GİRİŞ!A21</f>
        <v>ÖZLEM ÖZDEMİR</v>
      </c>
      <c r="C234" s="85">
        <f>+GİRİŞ!B21</f>
        <v>0</v>
      </c>
      <c r="D234" s="85" t="str">
        <f>+GİRİŞ!C21</f>
        <v>Mevlana Ortaokulu</v>
      </c>
      <c r="E234" s="58" t="s">
        <v>51</v>
      </c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63">
        <f>+SUM(F234:AJ234)</f>
        <v>0</v>
      </c>
      <c r="AL234" s="81">
        <f>+SUM(AK234:AK239)</f>
        <v>0</v>
      </c>
      <c r="AM234" s="80">
        <f>+SUM(AK234:AK245)</f>
        <v>0</v>
      </c>
      <c r="AN234" s="8"/>
      <c r="AO234" s="8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s="3" customFormat="1" ht="15" customHeight="1" thickBot="1">
      <c r="A235" s="87"/>
      <c r="B235" s="85"/>
      <c r="C235" s="85"/>
      <c r="D235" s="85"/>
      <c r="E235" s="59" t="s">
        <v>52</v>
      </c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63">
        <f aca="true" t="shared" si="19" ref="AK235:AK245">SUM(F235:AJ235)</f>
        <v>0</v>
      </c>
      <c r="AL235" s="81"/>
      <c r="AM235" s="80"/>
      <c r="AN235" s="8"/>
      <c r="AO235" s="8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s="3" customFormat="1" ht="15" customHeight="1" thickBot="1">
      <c r="A236" s="87"/>
      <c r="B236" s="85"/>
      <c r="C236" s="85"/>
      <c r="D236" s="85"/>
      <c r="E236" s="59" t="s">
        <v>53</v>
      </c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63">
        <f t="shared" si="19"/>
        <v>0</v>
      </c>
      <c r="AL236" s="81"/>
      <c r="AM236" s="80"/>
      <c r="AN236" s="8"/>
      <c r="AO236" s="8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s="3" customFormat="1" ht="15" customHeight="1" thickBot="1">
      <c r="A237" s="87"/>
      <c r="B237" s="85"/>
      <c r="C237" s="85"/>
      <c r="D237" s="85"/>
      <c r="E237" s="60" t="s">
        <v>54</v>
      </c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63">
        <f t="shared" si="19"/>
        <v>0</v>
      </c>
      <c r="AL237" s="81"/>
      <c r="AM237" s="80"/>
      <c r="AN237" s="8"/>
      <c r="AO237" s="8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s="3" customFormat="1" ht="15" customHeight="1" thickBot="1">
      <c r="A238" s="87"/>
      <c r="B238" s="85"/>
      <c r="C238" s="85"/>
      <c r="D238" s="85"/>
      <c r="E238" s="59" t="s">
        <v>55</v>
      </c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63">
        <f t="shared" si="19"/>
        <v>0</v>
      </c>
      <c r="AL238" s="81"/>
      <c r="AM238" s="80"/>
      <c r="AN238" s="8"/>
      <c r="AO238" s="8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s="3" customFormat="1" ht="15" customHeight="1" thickBot="1">
      <c r="A239" s="87"/>
      <c r="B239" s="85"/>
      <c r="C239" s="85"/>
      <c r="D239" s="85"/>
      <c r="E239" s="61" t="s">
        <v>56</v>
      </c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63">
        <f t="shared" si="19"/>
        <v>0</v>
      </c>
      <c r="AL239" s="81"/>
      <c r="AM239" s="80"/>
      <c r="AN239" s="8"/>
      <c r="AO239" s="8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s="3" customFormat="1" ht="15" customHeight="1" thickBot="1">
      <c r="A240" s="87"/>
      <c r="B240" s="85"/>
      <c r="C240" s="85"/>
      <c r="D240" s="85"/>
      <c r="E240" s="59" t="s">
        <v>57</v>
      </c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64">
        <f t="shared" si="19"/>
        <v>0</v>
      </c>
      <c r="AL240" s="65">
        <f>+AK240</f>
        <v>0</v>
      </c>
      <c r="AM240" s="80"/>
      <c r="AN240" s="8"/>
      <c r="AO240" s="8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s="3" customFormat="1" ht="15" customHeight="1" thickBot="1">
      <c r="A241" s="87"/>
      <c r="B241" s="85"/>
      <c r="C241" s="85"/>
      <c r="D241" s="85"/>
      <c r="E241" s="59" t="s">
        <v>58</v>
      </c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66">
        <f t="shared" si="19"/>
        <v>0</v>
      </c>
      <c r="AL241" s="65">
        <f>+AK241</f>
        <v>0</v>
      </c>
      <c r="AM241" s="80"/>
      <c r="AN241" s="8"/>
      <c r="AO241" s="8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s="3" customFormat="1" ht="15" customHeight="1" thickBot="1">
      <c r="A242" s="87"/>
      <c r="B242" s="85"/>
      <c r="C242" s="85"/>
      <c r="D242" s="85"/>
      <c r="E242" s="59" t="s">
        <v>59</v>
      </c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67">
        <f t="shared" si="19"/>
        <v>0</v>
      </c>
      <c r="AL242" s="68">
        <f>+AK242</f>
        <v>0</v>
      </c>
      <c r="AM242" s="80"/>
      <c r="AN242" s="8"/>
      <c r="AO242" s="8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s="3" customFormat="1" ht="15" customHeight="1" thickBot="1">
      <c r="A243" s="87"/>
      <c r="B243" s="85"/>
      <c r="C243" s="85"/>
      <c r="D243" s="85"/>
      <c r="E243" s="59" t="s">
        <v>60</v>
      </c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69">
        <f t="shared" si="19"/>
        <v>0</v>
      </c>
      <c r="AL243" s="81">
        <f>+SUM(AK243:AK245)</f>
        <v>0</v>
      </c>
      <c r="AM243" s="80"/>
      <c r="AN243" s="8"/>
      <c r="AO243" s="8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s="3" customFormat="1" ht="15" customHeight="1" thickBot="1">
      <c r="A244" s="87"/>
      <c r="B244" s="85"/>
      <c r="C244" s="85"/>
      <c r="D244" s="85"/>
      <c r="E244" s="59" t="s">
        <v>61</v>
      </c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69">
        <f t="shared" si="19"/>
        <v>0</v>
      </c>
      <c r="AL244" s="81"/>
      <c r="AM244" s="80"/>
      <c r="AN244" s="8"/>
      <c r="AO244" s="8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s="3" customFormat="1" ht="15" customHeight="1" thickBot="1">
      <c r="A245" s="87"/>
      <c r="B245" s="85"/>
      <c r="C245" s="85"/>
      <c r="D245" s="85"/>
      <c r="E245" s="62" t="s">
        <v>102</v>
      </c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69">
        <f t="shared" si="19"/>
        <v>0</v>
      </c>
      <c r="AL245" s="81"/>
      <c r="AM245" s="80"/>
      <c r="AN245" s="8"/>
      <c r="AO245" s="8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s="3" customFormat="1" ht="15" customHeight="1" thickBot="1">
      <c r="A246" s="87" t="s">
        <v>23</v>
      </c>
      <c r="B246" s="85" t="str">
        <f>+GİRİŞ!A22</f>
        <v>ÖZLEM ÖZDEMİR</v>
      </c>
      <c r="C246" s="85">
        <f>+GİRİŞ!B22</f>
        <v>0</v>
      </c>
      <c r="D246" s="85" t="str">
        <f>+GİRİŞ!C22</f>
        <v>Mevlana Ortaokulu</v>
      </c>
      <c r="E246" s="58" t="s">
        <v>51</v>
      </c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63">
        <f>+SUM(F246:AJ246)</f>
        <v>0</v>
      </c>
      <c r="AL246" s="81">
        <f>+SUM(AK246:AK251)</f>
        <v>0</v>
      </c>
      <c r="AM246" s="80">
        <f>+SUM(AK246:AK257)</f>
        <v>0</v>
      </c>
      <c r="AN246" s="8"/>
      <c r="AO246" s="8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s="3" customFormat="1" ht="15" customHeight="1" thickBot="1">
      <c r="A247" s="87"/>
      <c r="B247" s="85"/>
      <c r="C247" s="85"/>
      <c r="D247" s="85"/>
      <c r="E247" s="59" t="s">
        <v>52</v>
      </c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63">
        <f aca="true" t="shared" si="20" ref="AK247:AK257">SUM(F247:AJ247)</f>
        <v>0</v>
      </c>
      <c r="AL247" s="81"/>
      <c r="AM247" s="80"/>
      <c r="AN247" s="8"/>
      <c r="AO247" s="8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s="3" customFormat="1" ht="15" customHeight="1" thickBot="1">
      <c r="A248" s="87"/>
      <c r="B248" s="85"/>
      <c r="C248" s="85"/>
      <c r="D248" s="85"/>
      <c r="E248" s="59" t="s">
        <v>53</v>
      </c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63">
        <f t="shared" si="20"/>
        <v>0</v>
      </c>
      <c r="AL248" s="81"/>
      <c r="AM248" s="80"/>
      <c r="AN248" s="8"/>
      <c r="AO248" s="8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s="3" customFormat="1" ht="15" customHeight="1" thickBot="1">
      <c r="A249" s="87"/>
      <c r="B249" s="85"/>
      <c r="C249" s="85"/>
      <c r="D249" s="85"/>
      <c r="E249" s="60" t="s">
        <v>54</v>
      </c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63">
        <f t="shared" si="20"/>
        <v>0</v>
      </c>
      <c r="AL249" s="81"/>
      <c r="AM249" s="80"/>
      <c r="AN249" s="8"/>
      <c r="AO249" s="8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s="3" customFormat="1" ht="15" customHeight="1" thickBot="1">
      <c r="A250" s="87"/>
      <c r="B250" s="85"/>
      <c r="C250" s="85"/>
      <c r="D250" s="85"/>
      <c r="E250" s="59" t="s">
        <v>55</v>
      </c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63">
        <f t="shared" si="20"/>
        <v>0</v>
      </c>
      <c r="AL250" s="81"/>
      <c r="AM250" s="80"/>
      <c r="AN250" s="8"/>
      <c r="AO250" s="8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s="3" customFormat="1" ht="15" customHeight="1" thickBot="1">
      <c r="A251" s="87"/>
      <c r="B251" s="85"/>
      <c r="C251" s="85"/>
      <c r="D251" s="85"/>
      <c r="E251" s="61" t="s">
        <v>56</v>
      </c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63">
        <f t="shared" si="20"/>
        <v>0</v>
      </c>
      <c r="AL251" s="81"/>
      <c r="AM251" s="80"/>
      <c r="AN251" s="8"/>
      <c r="AO251" s="8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s="3" customFormat="1" ht="15" customHeight="1" thickBot="1">
      <c r="A252" s="87"/>
      <c r="B252" s="85"/>
      <c r="C252" s="85"/>
      <c r="D252" s="85"/>
      <c r="E252" s="59" t="s">
        <v>57</v>
      </c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64">
        <f t="shared" si="20"/>
        <v>0</v>
      </c>
      <c r="AL252" s="65">
        <f>+AK252</f>
        <v>0</v>
      </c>
      <c r="AM252" s="80"/>
      <c r="AN252" s="8"/>
      <c r="AO252" s="8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s="3" customFormat="1" ht="15" customHeight="1" thickBot="1">
      <c r="A253" s="87"/>
      <c r="B253" s="85"/>
      <c r="C253" s="85"/>
      <c r="D253" s="85"/>
      <c r="E253" s="59" t="s">
        <v>58</v>
      </c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66">
        <f t="shared" si="20"/>
        <v>0</v>
      </c>
      <c r="AL253" s="65">
        <f>+AK253</f>
        <v>0</v>
      </c>
      <c r="AM253" s="80"/>
      <c r="AN253" s="8"/>
      <c r="AO253" s="8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s="3" customFormat="1" ht="15" customHeight="1" thickBot="1">
      <c r="A254" s="87"/>
      <c r="B254" s="85"/>
      <c r="C254" s="85"/>
      <c r="D254" s="85"/>
      <c r="E254" s="59" t="s">
        <v>59</v>
      </c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67">
        <f t="shared" si="20"/>
        <v>0</v>
      </c>
      <c r="AL254" s="68">
        <f>+AK254</f>
        <v>0</v>
      </c>
      <c r="AM254" s="80"/>
      <c r="AN254" s="8"/>
      <c r="AO254" s="8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s="3" customFormat="1" ht="15" customHeight="1" thickBot="1">
      <c r="A255" s="87"/>
      <c r="B255" s="85"/>
      <c r="C255" s="85"/>
      <c r="D255" s="85"/>
      <c r="E255" s="59" t="s">
        <v>60</v>
      </c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69">
        <f t="shared" si="20"/>
        <v>0</v>
      </c>
      <c r="AL255" s="81">
        <f>+SUM(AK255:AK257)</f>
        <v>0</v>
      </c>
      <c r="AM255" s="80"/>
      <c r="AN255" s="8"/>
      <c r="AO255" s="8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s="3" customFormat="1" ht="15" customHeight="1" thickBot="1">
      <c r="A256" s="87"/>
      <c r="B256" s="85"/>
      <c r="C256" s="85"/>
      <c r="D256" s="85"/>
      <c r="E256" s="59" t="s">
        <v>61</v>
      </c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69">
        <f t="shared" si="20"/>
        <v>0</v>
      </c>
      <c r="AL256" s="81"/>
      <c r="AM256" s="80"/>
      <c r="AN256" s="8"/>
      <c r="AO256" s="8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s="3" customFormat="1" ht="15" customHeight="1" thickBot="1">
      <c r="A257" s="87"/>
      <c r="B257" s="85"/>
      <c r="C257" s="85"/>
      <c r="D257" s="85"/>
      <c r="E257" s="62" t="s">
        <v>102</v>
      </c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69">
        <f t="shared" si="20"/>
        <v>0</v>
      </c>
      <c r="AL257" s="81"/>
      <c r="AM257" s="80"/>
      <c r="AN257" s="8"/>
      <c r="AO257" s="8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s="3" customFormat="1" ht="15" customHeight="1" thickBot="1">
      <c r="A258" s="87" t="s">
        <v>24</v>
      </c>
      <c r="B258" s="85" t="str">
        <f>+GİRİŞ!A23</f>
        <v>ÖZLEM ÖZDEMİR</v>
      </c>
      <c r="C258" s="85">
        <f>+GİRİŞ!B23</f>
        <v>0</v>
      </c>
      <c r="D258" s="85" t="str">
        <f>+GİRİŞ!C23</f>
        <v>Mevlana Ortaokulu</v>
      </c>
      <c r="E258" s="58" t="s">
        <v>51</v>
      </c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63">
        <f>+SUM(F258:AJ258)</f>
        <v>0</v>
      </c>
      <c r="AL258" s="81">
        <f>+SUM(AK258:AK263)</f>
        <v>0</v>
      </c>
      <c r="AM258" s="80">
        <f>+SUM(AK258:AK269)</f>
        <v>0</v>
      </c>
      <c r="AN258" s="8"/>
      <c r="AO258" s="8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s="3" customFormat="1" ht="15" customHeight="1" thickBot="1">
      <c r="A259" s="87"/>
      <c r="B259" s="85"/>
      <c r="C259" s="85"/>
      <c r="D259" s="85"/>
      <c r="E259" s="59" t="s">
        <v>52</v>
      </c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63">
        <f aca="true" t="shared" si="21" ref="AK259:AK269">SUM(F259:AJ259)</f>
        <v>0</v>
      </c>
      <c r="AL259" s="81"/>
      <c r="AM259" s="80"/>
      <c r="AN259" s="8"/>
      <c r="AO259" s="8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s="3" customFormat="1" ht="15" customHeight="1" thickBot="1">
      <c r="A260" s="87"/>
      <c r="B260" s="85"/>
      <c r="C260" s="85"/>
      <c r="D260" s="85"/>
      <c r="E260" s="59" t="s">
        <v>53</v>
      </c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63">
        <f t="shared" si="21"/>
        <v>0</v>
      </c>
      <c r="AL260" s="81"/>
      <c r="AM260" s="80"/>
      <c r="AN260" s="8"/>
      <c r="AO260" s="8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s="3" customFormat="1" ht="15" customHeight="1" thickBot="1">
      <c r="A261" s="87"/>
      <c r="B261" s="85"/>
      <c r="C261" s="85"/>
      <c r="D261" s="85"/>
      <c r="E261" s="60" t="s">
        <v>54</v>
      </c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63">
        <f t="shared" si="21"/>
        <v>0</v>
      </c>
      <c r="AL261" s="81"/>
      <c r="AM261" s="80"/>
      <c r="AN261" s="8"/>
      <c r="AO261" s="8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s="3" customFormat="1" ht="15" customHeight="1" thickBot="1">
      <c r="A262" s="87"/>
      <c r="B262" s="85"/>
      <c r="C262" s="85"/>
      <c r="D262" s="85"/>
      <c r="E262" s="59" t="s">
        <v>55</v>
      </c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63">
        <f t="shared" si="21"/>
        <v>0</v>
      </c>
      <c r="AL262" s="81"/>
      <c r="AM262" s="80"/>
      <c r="AN262" s="8"/>
      <c r="AO262" s="8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s="3" customFormat="1" ht="15" customHeight="1" thickBot="1">
      <c r="A263" s="87"/>
      <c r="B263" s="85"/>
      <c r="C263" s="85"/>
      <c r="D263" s="85"/>
      <c r="E263" s="61" t="s">
        <v>56</v>
      </c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63">
        <f t="shared" si="21"/>
        <v>0</v>
      </c>
      <c r="AL263" s="81"/>
      <c r="AM263" s="80"/>
      <c r="AN263" s="8"/>
      <c r="AO263" s="8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s="3" customFormat="1" ht="15" customHeight="1" thickBot="1">
      <c r="A264" s="87"/>
      <c r="B264" s="85"/>
      <c r="C264" s="85"/>
      <c r="D264" s="85"/>
      <c r="E264" s="59" t="s">
        <v>57</v>
      </c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64">
        <f t="shared" si="21"/>
        <v>0</v>
      </c>
      <c r="AL264" s="65">
        <f>+AK264</f>
        <v>0</v>
      </c>
      <c r="AM264" s="80"/>
      <c r="AN264" s="8"/>
      <c r="AO264" s="8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s="3" customFormat="1" ht="15" customHeight="1" thickBot="1">
      <c r="A265" s="87"/>
      <c r="B265" s="85"/>
      <c r="C265" s="85"/>
      <c r="D265" s="85"/>
      <c r="E265" s="59" t="s">
        <v>58</v>
      </c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66">
        <f t="shared" si="21"/>
        <v>0</v>
      </c>
      <c r="AL265" s="65">
        <f>+AK265</f>
        <v>0</v>
      </c>
      <c r="AM265" s="80"/>
      <c r="AN265" s="8"/>
      <c r="AO265" s="8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s="3" customFormat="1" ht="15" customHeight="1" thickBot="1">
      <c r="A266" s="87"/>
      <c r="B266" s="85"/>
      <c r="C266" s="85"/>
      <c r="D266" s="85"/>
      <c r="E266" s="59" t="s">
        <v>59</v>
      </c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67">
        <f t="shared" si="21"/>
        <v>0</v>
      </c>
      <c r="AL266" s="68">
        <f>+AK266</f>
        <v>0</v>
      </c>
      <c r="AM266" s="80"/>
      <c r="AN266" s="8"/>
      <c r="AO266" s="8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s="3" customFormat="1" ht="15" customHeight="1" thickBot="1">
      <c r="A267" s="87"/>
      <c r="B267" s="85"/>
      <c r="C267" s="85"/>
      <c r="D267" s="85"/>
      <c r="E267" s="59" t="s">
        <v>60</v>
      </c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69">
        <f t="shared" si="21"/>
        <v>0</v>
      </c>
      <c r="AL267" s="81">
        <f>+SUM(AK267:AK269)</f>
        <v>0</v>
      </c>
      <c r="AM267" s="80"/>
      <c r="AN267" s="8"/>
      <c r="AO267" s="8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s="3" customFormat="1" ht="15" customHeight="1" thickBot="1">
      <c r="A268" s="87"/>
      <c r="B268" s="85"/>
      <c r="C268" s="85"/>
      <c r="D268" s="85"/>
      <c r="E268" s="59" t="s">
        <v>61</v>
      </c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69">
        <f t="shared" si="21"/>
        <v>0</v>
      </c>
      <c r="AL268" s="81"/>
      <c r="AM268" s="80"/>
      <c r="AN268" s="8"/>
      <c r="AO268" s="8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s="3" customFormat="1" ht="15" customHeight="1" thickBot="1">
      <c r="A269" s="87"/>
      <c r="B269" s="85"/>
      <c r="C269" s="85"/>
      <c r="D269" s="85"/>
      <c r="E269" s="62" t="s">
        <v>102</v>
      </c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69">
        <f t="shared" si="21"/>
        <v>0</v>
      </c>
      <c r="AL269" s="81"/>
      <c r="AM269" s="80"/>
      <c r="AN269" s="8"/>
      <c r="AO269" s="8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s="3" customFormat="1" ht="15" customHeight="1" thickBot="1">
      <c r="A270" s="87" t="s">
        <v>25</v>
      </c>
      <c r="B270" s="85" t="str">
        <f>+GİRİŞ!A24</f>
        <v>ÖZLEM ÖZDEMİR</v>
      </c>
      <c r="C270" s="85">
        <f>+GİRİŞ!B24</f>
        <v>0</v>
      </c>
      <c r="D270" s="85" t="str">
        <f>+GİRİŞ!C24</f>
        <v>Mevlana Ortaokulu</v>
      </c>
      <c r="E270" s="58" t="s">
        <v>51</v>
      </c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63">
        <f>+SUM(F270:AJ270)</f>
        <v>0</v>
      </c>
      <c r="AL270" s="81">
        <f>+SUM(AK270:AK275)</f>
        <v>0</v>
      </c>
      <c r="AM270" s="80">
        <f>+SUM(AK270:AK281)</f>
        <v>0</v>
      </c>
      <c r="AN270" s="8"/>
      <c r="AO270" s="8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s="3" customFormat="1" ht="15" customHeight="1" thickBot="1">
      <c r="A271" s="87"/>
      <c r="B271" s="85"/>
      <c r="C271" s="85"/>
      <c r="D271" s="85"/>
      <c r="E271" s="59" t="s">
        <v>52</v>
      </c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63">
        <f aca="true" t="shared" si="22" ref="AK271:AK281">SUM(F271:AJ271)</f>
        <v>0</v>
      </c>
      <c r="AL271" s="81"/>
      <c r="AM271" s="80"/>
      <c r="AN271" s="8"/>
      <c r="AO271" s="8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76" s="3" customFormat="1" ht="15" customHeight="1" thickBot="1">
      <c r="A272" s="87"/>
      <c r="B272" s="85"/>
      <c r="C272" s="85"/>
      <c r="D272" s="85"/>
      <c r="E272" s="59" t="s">
        <v>53</v>
      </c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63">
        <f t="shared" si="22"/>
        <v>0</v>
      </c>
      <c r="AL272" s="81"/>
      <c r="AM272" s="80"/>
      <c r="AN272" s="8"/>
      <c r="AO272" s="8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</row>
    <row r="273" spans="1:76" s="3" customFormat="1" ht="15" customHeight="1" thickBot="1">
      <c r="A273" s="87"/>
      <c r="B273" s="85"/>
      <c r="C273" s="85"/>
      <c r="D273" s="85"/>
      <c r="E273" s="60" t="s">
        <v>54</v>
      </c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63">
        <f t="shared" si="22"/>
        <v>0</v>
      </c>
      <c r="AL273" s="81"/>
      <c r="AM273" s="80"/>
      <c r="AN273" s="8"/>
      <c r="AO273" s="8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</row>
    <row r="274" spans="1:76" s="3" customFormat="1" ht="15" customHeight="1" thickBot="1">
      <c r="A274" s="87"/>
      <c r="B274" s="85"/>
      <c r="C274" s="85"/>
      <c r="D274" s="85"/>
      <c r="E274" s="59" t="s">
        <v>55</v>
      </c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63">
        <f t="shared" si="22"/>
        <v>0</v>
      </c>
      <c r="AL274" s="81"/>
      <c r="AM274" s="80"/>
      <c r="AN274" s="8"/>
      <c r="AO274" s="8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s="3" customFormat="1" ht="15" customHeight="1" thickBot="1">
      <c r="A275" s="87"/>
      <c r="B275" s="85"/>
      <c r="C275" s="85"/>
      <c r="D275" s="85"/>
      <c r="E275" s="61" t="s">
        <v>56</v>
      </c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63">
        <f t="shared" si="22"/>
        <v>0</v>
      </c>
      <c r="AL275" s="81"/>
      <c r="AM275" s="80"/>
      <c r="AN275" s="8"/>
      <c r="AO275" s="8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s="3" customFormat="1" ht="15" customHeight="1" thickBot="1">
      <c r="A276" s="87"/>
      <c r="B276" s="85"/>
      <c r="C276" s="85"/>
      <c r="D276" s="85"/>
      <c r="E276" s="59" t="s">
        <v>57</v>
      </c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64">
        <f t="shared" si="22"/>
        <v>0</v>
      </c>
      <c r="AL276" s="65">
        <f>+AK276</f>
        <v>0</v>
      </c>
      <c r="AM276" s="80"/>
      <c r="AN276" s="8"/>
      <c r="AO276" s="8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s="3" customFormat="1" ht="15" customHeight="1" thickBot="1">
      <c r="A277" s="87"/>
      <c r="B277" s="85"/>
      <c r="C277" s="85"/>
      <c r="D277" s="85"/>
      <c r="E277" s="59" t="s">
        <v>58</v>
      </c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66">
        <f t="shared" si="22"/>
        <v>0</v>
      </c>
      <c r="AL277" s="65">
        <f>+AK277</f>
        <v>0</v>
      </c>
      <c r="AM277" s="80"/>
      <c r="AN277" s="8"/>
      <c r="AO277" s="8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s="3" customFormat="1" ht="15" customHeight="1" thickBot="1">
      <c r="A278" s="87"/>
      <c r="B278" s="85"/>
      <c r="C278" s="85"/>
      <c r="D278" s="85"/>
      <c r="E278" s="59" t="s">
        <v>59</v>
      </c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67">
        <f t="shared" si="22"/>
        <v>0</v>
      </c>
      <c r="AL278" s="68">
        <f>+AK278</f>
        <v>0</v>
      </c>
      <c r="AM278" s="80"/>
      <c r="AN278" s="8"/>
      <c r="AO278" s="8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s="3" customFormat="1" ht="15" customHeight="1" thickBot="1">
      <c r="A279" s="87"/>
      <c r="B279" s="85"/>
      <c r="C279" s="85"/>
      <c r="D279" s="85"/>
      <c r="E279" s="59" t="s">
        <v>60</v>
      </c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69">
        <f t="shared" si="22"/>
        <v>0</v>
      </c>
      <c r="AL279" s="81">
        <f>+SUM(AK279:AK281)</f>
        <v>0</v>
      </c>
      <c r="AM279" s="80"/>
      <c r="AN279" s="8"/>
      <c r="AO279" s="8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s="3" customFormat="1" ht="15" customHeight="1" thickBot="1">
      <c r="A280" s="87"/>
      <c r="B280" s="85"/>
      <c r="C280" s="85"/>
      <c r="D280" s="85"/>
      <c r="E280" s="59" t="s">
        <v>61</v>
      </c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69">
        <f t="shared" si="22"/>
        <v>0</v>
      </c>
      <c r="AL280" s="81"/>
      <c r="AM280" s="80"/>
      <c r="AN280" s="8"/>
      <c r="AO280" s="8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s="3" customFormat="1" ht="15" customHeight="1" thickBot="1">
      <c r="A281" s="87"/>
      <c r="B281" s="85"/>
      <c r="C281" s="85"/>
      <c r="D281" s="85"/>
      <c r="E281" s="62" t="s">
        <v>102</v>
      </c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69">
        <f t="shared" si="22"/>
        <v>0</v>
      </c>
      <c r="AL281" s="81"/>
      <c r="AM281" s="80"/>
      <c r="AN281" s="8"/>
      <c r="AO281" s="8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s="3" customFormat="1" ht="15" customHeight="1" thickBot="1">
      <c r="A282" s="87" t="s">
        <v>26</v>
      </c>
      <c r="B282" s="85" t="str">
        <f>+GİRİŞ!A25</f>
        <v>ÖZLEM ÖZDEMİR</v>
      </c>
      <c r="C282" s="85">
        <f>+GİRİŞ!B25</f>
        <v>0</v>
      </c>
      <c r="D282" s="85" t="str">
        <f>+GİRİŞ!C25</f>
        <v>Mevlana Ortaokulu</v>
      </c>
      <c r="E282" s="58" t="s">
        <v>51</v>
      </c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63">
        <f>+SUM(F282:AJ282)</f>
        <v>0</v>
      </c>
      <c r="AL282" s="81">
        <f>+SUM(AK282:AK287)</f>
        <v>0</v>
      </c>
      <c r="AM282" s="80">
        <f>+SUM(AK282:AK293)</f>
        <v>0</v>
      </c>
      <c r="AN282" s="8"/>
      <c r="AO282" s="8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s="3" customFormat="1" ht="15" customHeight="1" thickBot="1">
      <c r="A283" s="87"/>
      <c r="B283" s="85"/>
      <c r="C283" s="85"/>
      <c r="D283" s="85"/>
      <c r="E283" s="59" t="s">
        <v>52</v>
      </c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63">
        <f aca="true" t="shared" si="23" ref="AK283:AK293">SUM(F283:AJ283)</f>
        <v>0</v>
      </c>
      <c r="AL283" s="81"/>
      <c r="AM283" s="80"/>
      <c r="AN283" s="8"/>
      <c r="AO283" s="8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s="3" customFormat="1" ht="15" customHeight="1" thickBot="1">
      <c r="A284" s="87"/>
      <c r="B284" s="85"/>
      <c r="C284" s="85"/>
      <c r="D284" s="85"/>
      <c r="E284" s="59" t="s">
        <v>53</v>
      </c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63">
        <f t="shared" si="23"/>
        <v>0</v>
      </c>
      <c r="AL284" s="81"/>
      <c r="AM284" s="80"/>
      <c r="AN284" s="8"/>
      <c r="AO284" s="8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s="3" customFormat="1" ht="15" customHeight="1" thickBot="1">
      <c r="A285" s="87"/>
      <c r="B285" s="85"/>
      <c r="C285" s="85"/>
      <c r="D285" s="85"/>
      <c r="E285" s="60" t="s">
        <v>54</v>
      </c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63">
        <f t="shared" si="23"/>
        <v>0</v>
      </c>
      <c r="AL285" s="81"/>
      <c r="AM285" s="80"/>
      <c r="AN285" s="8"/>
      <c r="AO285" s="8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s="3" customFormat="1" ht="15" customHeight="1" thickBot="1">
      <c r="A286" s="87"/>
      <c r="B286" s="85"/>
      <c r="C286" s="85"/>
      <c r="D286" s="85"/>
      <c r="E286" s="59" t="s">
        <v>55</v>
      </c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63">
        <f t="shared" si="23"/>
        <v>0</v>
      </c>
      <c r="AL286" s="81"/>
      <c r="AM286" s="80"/>
      <c r="AN286" s="8"/>
      <c r="AO286" s="8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s="3" customFormat="1" ht="15" customHeight="1" thickBot="1">
      <c r="A287" s="87"/>
      <c r="B287" s="85"/>
      <c r="C287" s="85"/>
      <c r="D287" s="85"/>
      <c r="E287" s="61" t="s">
        <v>56</v>
      </c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63">
        <f t="shared" si="23"/>
        <v>0</v>
      </c>
      <c r="AL287" s="81"/>
      <c r="AM287" s="80"/>
      <c r="AN287" s="8"/>
      <c r="AO287" s="8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s="3" customFormat="1" ht="15" customHeight="1" thickBot="1">
      <c r="A288" s="87"/>
      <c r="B288" s="85"/>
      <c r="C288" s="85"/>
      <c r="D288" s="85"/>
      <c r="E288" s="59" t="s">
        <v>57</v>
      </c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64">
        <f t="shared" si="23"/>
        <v>0</v>
      </c>
      <c r="AL288" s="65">
        <f>+AK288</f>
        <v>0</v>
      </c>
      <c r="AM288" s="80"/>
      <c r="AN288" s="8"/>
      <c r="AO288" s="8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s="3" customFormat="1" ht="15" customHeight="1" thickBot="1">
      <c r="A289" s="87"/>
      <c r="B289" s="85"/>
      <c r="C289" s="85"/>
      <c r="D289" s="85"/>
      <c r="E289" s="59" t="s">
        <v>58</v>
      </c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66">
        <f t="shared" si="23"/>
        <v>0</v>
      </c>
      <c r="AL289" s="65">
        <f>+AK289</f>
        <v>0</v>
      </c>
      <c r="AM289" s="80"/>
      <c r="AN289" s="8"/>
      <c r="AO289" s="8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s="3" customFormat="1" ht="15" customHeight="1" thickBot="1">
      <c r="A290" s="87"/>
      <c r="B290" s="85"/>
      <c r="C290" s="85"/>
      <c r="D290" s="85"/>
      <c r="E290" s="59" t="s">
        <v>59</v>
      </c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67">
        <f t="shared" si="23"/>
        <v>0</v>
      </c>
      <c r="AL290" s="68">
        <f>+AK290</f>
        <v>0</v>
      </c>
      <c r="AM290" s="80"/>
      <c r="AN290" s="8"/>
      <c r="AO290" s="8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s="3" customFormat="1" ht="15" customHeight="1" thickBot="1">
      <c r="A291" s="87"/>
      <c r="B291" s="85"/>
      <c r="C291" s="85"/>
      <c r="D291" s="85"/>
      <c r="E291" s="59" t="s">
        <v>60</v>
      </c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69">
        <f t="shared" si="23"/>
        <v>0</v>
      </c>
      <c r="AL291" s="81">
        <f>+SUM(AK291:AK293)</f>
        <v>0</v>
      </c>
      <c r="AM291" s="80"/>
      <c r="AN291" s="8"/>
      <c r="AO291" s="8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s="3" customFormat="1" ht="15" customHeight="1" thickBot="1">
      <c r="A292" s="87"/>
      <c r="B292" s="85"/>
      <c r="C292" s="85"/>
      <c r="D292" s="85"/>
      <c r="E292" s="59" t="s">
        <v>61</v>
      </c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69">
        <f t="shared" si="23"/>
        <v>0</v>
      </c>
      <c r="AL292" s="81"/>
      <c r="AM292" s="80"/>
      <c r="AN292" s="8"/>
      <c r="AO292" s="8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s="3" customFormat="1" ht="15" customHeight="1" thickBot="1">
      <c r="A293" s="87"/>
      <c r="B293" s="85"/>
      <c r="C293" s="85"/>
      <c r="D293" s="85"/>
      <c r="E293" s="62" t="s">
        <v>102</v>
      </c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69">
        <f t="shared" si="23"/>
        <v>0</v>
      </c>
      <c r="AL293" s="81"/>
      <c r="AM293" s="80"/>
      <c r="AN293" s="8"/>
      <c r="AO293" s="8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s="3" customFormat="1" ht="15" customHeight="1" thickBot="1">
      <c r="A294" s="87" t="s">
        <v>27</v>
      </c>
      <c r="B294" s="85" t="str">
        <f>+GİRİŞ!A26</f>
        <v>ÖZLEM ÖZDEMİR</v>
      </c>
      <c r="C294" s="85">
        <f>+GİRİŞ!B26</f>
        <v>0</v>
      </c>
      <c r="D294" s="85" t="str">
        <f>+GİRİŞ!C26</f>
        <v>Mevlana Ortaokulu</v>
      </c>
      <c r="E294" s="58" t="s">
        <v>51</v>
      </c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63">
        <f>+SUM(F294:AJ294)</f>
        <v>0</v>
      </c>
      <c r="AL294" s="81">
        <f>+SUM(AK294:AK299)</f>
        <v>0</v>
      </c>
      <c r="AM294" s="80">
        <f>+SUM(AK294:AK305)</f>
        <v>0</v>
      </c>
      <c r="AN294" s="8"/>
      <c r="AO294" s="8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s="3" customFormat="1" ht="15" customHeight="1" thickBot="1">
      <c r="A295" s="87"/>
      <c r="B295" s="85"/>
      <c r="C295" s="85"/>
      <c r="D295" s="85"/>
      <c r="E295" s="59" t="s">
        <v>52</v>
      </c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63">
        <f aca="true" t="shared" si="24" ref="AK295:AK305">SUM(F295:AJ295)</f>
        <v>0</v>
      </c>
      <c r="AL295" s="81"/>
      <c r="AM295" s="80"/>
      <c r="AN295" s="8"/>
      <c r="AO295" s="8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s="3" customFormat="1" ht="15" customHeight="1" thickBot="1">
      <c r="A296" s="87"/>
      <c r="B296" s="85"/>
      <c r="C296" s="85"/>
      <c r="D296" s="85"/>
      <c r="E296" s="59" t="s">
        <v>53</v>
      </c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63">
        <f t="shared" si="24"/>
        <v>0</v>
      </c>
      <c r="AL296" s="81"/>
      <c r="AM296" s="80"/>
      <c r="AN296" s="8"/>
      <c r="AO296" s="8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s="3" customFormat="1" ht="15" customHeight="1" thickBot="1">
      <c r="A297" s="87"/>
      <c r="B297" s="85"/>
      <c r="C297" s="85"/>
      <c r="D297" s="85"/>
      <c r="E297" s="60" t="s">
        <v>54</v>
      </c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63">
        <f t="shared" si="24"/>
        <v>0</v>
      </c>
      <c r="AL297" s="81"/>
      <c r="AM297" s="80"/>
      <c r="AN297" s="8"/>
      <c r="AO297" s="8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s="3" customFormat="1" ht="15" customHeight="1" thickBot="1">
      <c r="A298" s="87"/>
      <c r="B298" s="85"/>
      <c r="C298" s="85"/>
      <c r="D298" s="85"/>
      <c r="E298" s="59" t="s">
        <v>55</v>
      </c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63">
        <f t="shared" si="24"/>
        <v>0</v>
      </c>
      <c r="AL298" s="81"/>
      <c r="AM298" s="80"/>
      <c r="AN298" s="8"/>
      <c r="AO298" s="8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s="3" customFormat="1" ht="15" customHeight="1" thickBot="1">
      <c r="A299" s="87"/>
      <c r="B299" s="85"/>
      <c r="C299" s="85"/>
      <c r="D299" s="85"/>
      <c r="E299" s="61" t="s">
        <v>56</v>
      </c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63">
        <f t="shared" si="24"/>
        <v>0</v>
      </c>
      <c r="AL299" s="81"/>
      <c r="AM299" s="80"/>
      <c r="AN299" s="8"/>
      <c r="AO299" s="8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s="3" customFormat="1" ht="15" customHeight="1" thickBot="1">
      <c r="A300" s="87"/>
      <c r="B300" s="85"/>
      <c r="C300" s="85"/>
      <c r="D300" s="85"/>
      <c r="E300" s="59" t="s">
        <v>57</v>
      </c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64">
        <f t="shared" si="24"/>
        <v>0</v>
      </c>
      <c r="AL300" s="65">
        <f>+AK300</f>
        <v>0</v>
      </c>
      <c r="AM300" s="80"/>
      <c r="AN300" s="8"/>
      <c r="AO300" s="8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s="3" customFormat="1" ht="15" customHeight="1" thickBot="1">
      <c r="A301" s="87"/>
      <c r="B301" s="85"/>
      <c r="C301" s="85"/>
      <c r="D301" s="85"/>
      <c r="E301" s="59" t="s">
        <v>58</v>
      </c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66">
        <f t="shared" si="24"/>
        <v>0</v>
      </c>
      <c r="AL301" s="65">
        <f>+AK301</f>
        <v>0</v>
      </c>
      <c r="AM301" s="80"/>
      <c r="AN301" s="8"/>
      <c r="AO301" s="8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s="3" customFormat="1" ht="15" customHeight="1" thickBot="1">
      <c r="A302" s="87"/>
      <c r="B302" s="85"/>
      <c r="C302" s="85"/>
      <c r="D302" s="85"/>
      <c r="E302" s="59" t="s">
        <v>59</v>
      </c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67">
        <f t="shared" si="24"/>
        <v>0</v>
      </c>
      <c r="AL302" s="68">
        <f>+AK302</f>
        <v>0</v>
      </c>
      <c r="AM302" s="80"/>
      <c r="AN302" s="8"/>
      <c r="AO302" s="8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s="3" customFormat="1" ht="15" customHeight="1" thickBot="1">
      <c r="A303" s="87"/>
      <c r="B303" s="85"/>
      <c r="C303" s="85"/>
      <c r="D303" s="85"/>
      <c r="E303" s="59" t="s">
        <v>60</v>
      </c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69">
        <f t="shared" si="24"/>
        <v>0</v>
      </c>
      <c r="AL303" s="81">
        <f>+SUM(AK303:AK305)</f>
        <v>0</v>
      </c>
      <c r="AM303" s="80"/>
      <c r="AN303" s="8"/>
      <c r="AO303" s="8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s="3" customFormat="1" ht="15" customHeight="1" thickBot="1">
      <c r="A304" s="87"/>
      <c r="B304" s="85"/>
      <c r="C304" s="85"/>
      <c r="D304" s="85"/>
      <c r="E304" s="59" t="s">
        <v>61</v>
      </c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69">
        <f t="shared" si="24"/>
        <v>0</v>
      </c>
      <c r="AL304" s="81"/>
      <c r="AM304" s="80"/>
      <c r="AN304" s="8"/>
      <c r="AO304" s="8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s="3" customFormat="1" ht="15" customHeight="1" thickBot="1">
      <c r="A305" s="87"/>
      <c r="B305" s="85"/>
      <c r="C305" s="85"/>
      <c r="D305" s="85"/>
      <c r="E305" s="62" t="s">
        <v>102</v>
      </c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69">
        <f t="shared" si="24"/>
        <v>0</v>
      </c>
      <c r="AL305" s="81"/>
      <c r="AM305" s="80"/>
      <c r="AN305" s="8"/>
      <c r="AO305" s="8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s="3" customFormat="1" ht="15" customHeight="1" thickBot="1">
      <c r="A306" s="87" t="s">
        <v>28</v>
      </c>
      <c r="B306" s="85" t="str">
        <f>+GİRİŞ!A27</f>
        <v>ÖZLEM ÖZDEMİR</v>
      </c>
      <c r="C306" s="85">
        <f>+GİRİŞ!B27</f>
        <v>0</v>
      </c>
      <c r="D306" s="85" t="str">
        <f>+GİRİŞ!C27</f>
        <v>Mevlana Ortaokulu</v>
      </c>
      <c r="E306" s="58" t="s">
        <v>51</v>
      </c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63">
        <f>+SUM(F306:AJ306)</f>
        <v>0</v>
      </c>
      <c r="AL306" s="81">
        <f>+SUM(AK306:AK311)</f>
        <v>0</v>
      </c>
      <c r="AM306" s="80">
        <f>+SUM(AK306:AK317)</f>
        <v>0</v>
      </c>
      <c r="AN306" s="8"/>
      <c r="AO306" s="8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s="3" customFormat="1" ht="15" customHeight="1" thickBot="1">
      <c r="A307" s="87"/>
      <c r="B307" s="85"/>
      <c r="C307" s="85"/>
      <c r="D307" s="85"/>
      <c r="E307" s="59" t="s">
        <v>52</v>
      </c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63">
        <f aca="true" t="shared" si="25" ref="AK307:AK317">SUM(F307:AJ307)</f>
        <v>0</v>
      </c>
      <c r="AL307" s="81"/>
      <c r="AM307" s="80"/>
      <c r="AN307" s="8"/>
      <c r="AO307" s="8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s="3" customFormat="1" ht="15" customHeight="1" thickBot="1">
      <c r="A308" s="87"/>
      <c r="B308" s="85"/>
      <c r="C308" s="85"/>
      <c r="D308" s="85"/>
      <c r="E308" s="59" t="s">
        <v>53</v>
      </c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63">
        <f t="shared" si="25"/>
        <v>0</v>
      </c>
      <c r="AL308" s="81"/>
      <c r="AM308" s="80"/>
      <c r="AN308" s="8"/>
      <c r="AO308" s="8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s="3" customFormat="1" ht="15" customHeight="1" thickBot="1">
      <c r="A309" s="87"/>
      <c r="B309" s="85"/>
      <c r="C309" s="85"/>
      <c r="D309" s="85"/>
      <c r="E309" s="60" t="s">
        <v>54</v>
      </c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63">
        <f t="shared" si="25"/>
        <v>0</v>
      </c>
      <c r="AL309" s="81"/>
      <c r="AM309" s="80"/>
      <c r="AN309" s="8"/>
      <c r="AO309" s="8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s="3" customFormat="1" ht="15" customHeight="1" thickBot="1">
      <c r="A310" s="87"/>
      <c r="B310" s="85"/>
      <c r="C310" s="85"/>
      <c r="D310" s="85"/>
      <c r="E310" s="59" t="s">
        <v>55</v>
      </c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63">
        <f t="shared" si="25"/>
        <v>0</v>
      </c>
      <c r="AL310" s="81"/>
      <c r="AM310" s="80"/>
      <c r="AN310" s="8"/>
      <c r="AO310" s="8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s="3" customFormat="1" ht="15" customHeight="1" thickBot="1">
      <c r="A311" s="87"/>
      <c r="B311" s="85"/>
      <c r="C311" s="85"/>
      <c r="D311" s="85"/>
      <c r="E311" s="61" t="s">
        <v>56</v>
      </c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63">
        <f t="shared" si="25"/>
        <v>0</v>
      </c>
      <c r="AL311" s="81"/>
      <c r="AM311" s="80"/>
      <c r="AN311" s="8"/>
      <c r="AO311" s="8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s="3" customFormat="1" ht="15" customHeight="1" thickBot="1">
      <c r="A312" s="87"/>
      <c r="B312" s="85"/>
      <c r="C312" s="85"/>
      <c r="D312" s="85"/>
      <c r="E312" s="59" t="s">
        <v>57</v>
      </c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64">
        <f t="shared" si="25"/>
        <v>0</v>
      </c>
      <c r="AL312" s="65">
        <f>+AK312</f>
        <v>0</v>
      </c>
      <c r="AM312" s="80"/>
      <c r="AN312" s="8"/>
      <c r="AO312" s="8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s="3" customFormat="1" ht="15" customHeight="1" thickBot="1">
      <c r="A313" s="87"/>
      <c r="B313" s="85"/>
      <c r="C313" s="85"/>
      <c r="D313" s="85"/>
      <c r="E313" s="59" t="s">
        <v>58</v>
      </c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66">
        <f t="shared" si="25"/>
        <v>0</v>
      </c>
      <c r="AL313" s="65">
        <f>+AK313</f>
        <v>0</v>
      </c>
      <c r="AM313" s="80"/>
      <c r="AN313" s="8"/>
      <c r="AO313" s="8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s="3" customFormat="1" ht="15" customHeight="1" thickBot="1">
      <c r="A314" s="87"/>
      <c r="B314" s="85"/>
      <c r="C314" s="85"/>
      <c r="D314" s="85"/>
      <c r="E314" s="59" t="s">
        <v>59</v>
      </c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67">
        <f t="shared" si="25"/>
        <v>0</v>
      </c>
      <c r="AL314" s="68">
        <f>+AK314</f>
        <v>0</v>
      </c>
      <c r="AM314" s="80"/>
      <c r="AN314" s="8"/>
      <c r="AO314" s="8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s="3" customFormat="1" ht="15" customHeight="1" thickBot="1">
      <c r="A315" s="87"/>
      <c r="B315" s="85"/>
      <c r="C315" s="85"/>
      <c r="D315" s="85"/>
      <c r="E315" s="59" t="s">
        <v>60</v>
      </c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69">
        <f t="shared" si="25"/>
        <v>0</v>
      </c>
      <c r="AL315" s="81">
        <f>+SUM(AK315:AK317)</f>
        <v>0</v>
      </c>
      <c r="AM315" s="80"/>
      <c r="AN315" s="8"/>
      <c r="AO315" s="8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s="3" customFormat="1" ht="15" customHeight="1" thickBot="1">
      <c r="A316" s="87"/>
      <c r="B316" s="85"/>
      <c r="C316" s="85"/>
      <c r="D316" s="85"/>
      <c r="E316" s="59" t="s">
        <v>61</v>
      </c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69">
        <f t="shared" si="25"/>
        <v>0</v>
      </c>
      <c r="AL316" s="81"/>
      <c r="AM316" s="80"/>
      <c r="AN316" s="8"/>
      <c r="AO316" s="8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s="3" customFormat="1" ht="15" customHeight="1" thickBot="1">
      <c r="A317" s="87"/>
      <c r="B317" s="85"/>
      <c r="C317" s="85"/>
      <c r="D317" s="85"/>
      <c r="E317" s="62" t="s">
        <v>102</v>
      </c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69">
        <f t="shared" si="25"/>
        <v>0</v>
      </c>
      <c r="AL317" s="81"/>
      <c r="AM317" s="80"/>
      <c r="AN317" s="8"/>
      <c r="AO317" s="8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s="3" customFormat="1" ht="15" customHeight="1" thickBot="1">
      <c r="A318" s="87" t="s">
        <v>90</v>
      </c>
      <c r="B318" s="85" t="str">
        <f>+GİRİŞ!A28</f>
        <v>ÖZLEM ÖZDEMİR</v>
      </c>
      <c r="C318" s="85">
        <f>+GİRİŞ!B28</f>
        <v>0</v>
      </c>
      <c r="D318" s="85" t="str">
        <f>+GİRİŞ!C28</f>
        <v>Mevlana Ortaokulu</v>
      </c>
      <c r="E318" s="58" t="s">
        <v>51</v>
      </c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63">
        <f>+SUM(F318:AJ318)</f>
        <v>0</v>
      </c>
      <c r="AL318" s="81">
        <f>+SUM(AK318:AK323)</f>
        <v>0</v>
      </c>
      <c r="AM318" s="80">
        <f>+SUM(AK318:AK329)</f>
        <v>0</v>
      </c>
      <c r="AN318" s="8"/>
      <c r="AO318" s="8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s="3" customFormat="1" ht="15" customHeight="1" thickBot="1">
      <c r="A319" s="87"/>
      <c r="B319" s="85"/>
      <c r="C319" s="85"/>
      <c r="D319" s="85"/>
      <c r="E319" s="59" t="s">
        <v>52</v>
      </c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63">
        <f aca="true" t="shared" si="26" ref="AK319:AK329">SUM(F319:AJ319)</f>
        <v>0</v>
      </c>
      <c r="AL319" s="81"/>
      <c r="AM319" s="80"/>
      <c r="AN319" s="8"/>
      <c r="AO319" s="8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s="3" customFormat="1" ht="15" customHeight="1" thickBot="1">
      <c r="A320" s="87"/>
      <c r="B320" s="85"/>
      <c r="C320" s="85"/>
      <c r="D320" s="85"/>
      <c r="E320" s="59" t="s">
        <v>53</v>
      </c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63">
        <f t="shared" si="26"/>
        <v>0</v>
      </c>
      <c r="AL320" s="81"/>
      <c r="AM320" s="80"/>
      <c r="AN320" s="8"/>
      <c r="AO320" s="8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s="3" customFormat="1" ht="15" customHeight="1" thickBot="1">
      <c r="A321" s="87"/>
      <c r="B321" s="85"/>
      <c r="C321" s="85"/>
      <c r="D321" s="85"/>
      <c r="E321" s="60" t="s">
        <v>54</v>
      </c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63">
        <f t="shared" si="26"/>
        <v>0</v>
      </c>
      <c r="AL321" s="81"/>
      <c r="AM321" s="80"/>
      <c r="AN321" s="8"/>
      <c r="AO321" s="8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s="3" customFormat="1" ht="15" customHeight="1" thickBot="1">
      <c r="A322" s="87"/>
      <c r="B322" s="85"/>
      <c r="C322" s="85"/>
      <c r="D322" s="85"/>
      <c r="E322" s="59" t="s">
        <v>55</v>
      </c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63">
        <f t="shared" si="26"/>
        <v>0</v>
      </c>
      <c r="AL322" s="81"/>
      <c r="AM322" s="80"/>
      <c r="AN322" s="8"/>
      <c r="AO322" s="8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s="3" customFormat="1" ht="15" customHeight="1" thickBot="1">
      <c r="A323" s="87"/>
      <c r="B323" s="85"/>
      <c r="C323" s="85"/>
      <c r="D323" s="85"/>
      <c r="E323" s="61" t="s">
        <v>56</v>
      </c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63">
        <f t="shared" si="26"/>
        <v>0</v>
      </c>
      <c r="AL323" s="81"/>
      <c r="AM323" s="80"/>
      <c r="AN323" s="8"/>
      <c r="AO323" s="8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s="3" customFormat="1" ht="15" customHeight="1" thickBot="1">
      <c r="A324" s="87"/>
      <c r="B324" s="85"/>
      <c r="C324" s="85"/>
      <c r="D324" s="85"/>
      <c r="E324" s="59" t="s">
        <v>57</v>
      </c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64">
        <f t="shared" si="26"/>
        <v>0</v>
      </c>
      <c r="AL324" s="65">
        <f>+AK324</f>
        <v>0</v>
      </c>
      <c r="AM324" s="80"/>
      <c r="AN324" s="8"/>
      <c r="AO324" s="8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s="3" customFormat="1" ht="15" customHeight="1" thickBot="1">
      <c r="A325" s="87"/>
      <c r="B325" s="85"/>
      <c r="C325" s="85"/>
      <c r="D325" s="85"/>
      <c r="E325" s="59" t="s">
        <v>58</v>
      </c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66">
        <f t="shared" si="26"/>
        <v>0</v>
      </c>
      <c r="AL325" s="65">
        <f>+AK325</f>
        <v>0</v>
      </c>
      <c r="AM325" s="80"/>
      <c r="AN325" s="8"/>
      <c r="AO325" s="8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s="3" customFormat="1" ht="15" customHeight="1" thickBot="1">
      <c r="A326" s="87"/>
      <c r="B326" s="85"/>
      <c r="C326" s="85"/>
      <c r="D326" s="85"/>
      <c r="E326" s="59" t="s">
        <v>59</v>
      </c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67">
        <f t="shared" si="26"/>
        <v>0</v>
      </c>
      <c r="AL326" s="68">
        <f>+AK326</f>
        <v>0</v>
      </c>
      <c r="AM326" s="80"/>
      <c r="AN326" s="8"/>
      <c r="AO326" s="8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s="3" customFormat="1" ht="15" customHeight="1" thickBot="1">
      <c r="A327" s="87"/>
      <c r="B327" s="85"/>
      <c r="C327" s="85"/>
      <c r="D327" s="85"/>
      <c r="E327" s="59" t="s">
        <v>60</v>
      </c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69">
        <f t="shared" si="26"/>
        <v>0</v>
      </c>
      <c r="AL327" s="81">
        <f>+SUM(AK327:AK329)</f>
        <v>0</v>
      </c>
      <c r="AM327" s="80"/>
      <c r="AN327" s="8"/>
      <c r="AO327" s="8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s="3" customFormat="1" ht="15" customHeight="1" thickBot="1">
      <c r="A328" s="87"/>
      <c r="B328" s="85"/>
      <c r="C328" s="85"/>
      <c r="D328" s="85"/>
      <c r="E328" s="59" t="s">
        <v>61</v>
      </c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69">
        <f t="shared" si="26"/>
        <v>0</v>
      </c>
      <c r="AL328" s="81"/>
      <c r="AM328" s="80"/>
      <c r="AN328" s="8"/>
      <c r="AO328" s="8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s="3" customFormat="1" ht="15" customHeight="1" thickBot="1">
      <c r="A329" s="87"/>
      <c r="B329" s="85"/>
      <c r="C329" s="85"/>
      <c r="D329" s="85"/>
      <c r="E329" s="62" t="s">
        <v>102</v>
      </c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69">
        <f t="shared" si="26"/>
        <v>0</v>
      </c>
      <c r="AL329" s="81"/>
      <c r="AM329" s="80"/>
      <c r="AN329" s="8"/>
      <c r="AO329" s="8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s="3" customFormat="1" ht="15" customHeight="1" thickBot="1">
      <c r="A330" s="87" t="s">
        <v>91</v>
      </c>
      <c r="B330" s="85" t="str">
        <f>+GİRİŞ!A29</f>
        <v>ÖZLEM ÖZDEMİR</v>
      </c>
      <c r="C330" s="85">
        <f>+GİRİŞ!B29</f>
        <v>0</v>
      </c>
      <c r="D330" s="85" t="str">
        <f>+GİRİŞ!C29</f>
        <v>Mevlana Ortaokulu</v>
      </c>
      <c r="E330" s="58" t="s">
        <v>51</v>
      </c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63">
        <f>+SUM(F330:AJ330)</f>
        <v>0</v>
      </c>
      <c r="AL330" s="81">
        <f>+SUM(AK330:AK335)</f>
        <v>0</v>
      </c>
      <c r="AM330" s="80">
        <f>+SUM(AK330:AK341)</f>
        <v>0</v>
      </c>
      <c r="AN330" s="8"/>
      <c r="AO330" s="8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s="3" customFormat="1" ht="15" customHeight="1" thickBot="1">
      <c r="A331" s="87"/>
      <c r="B331" s="85"/>
      <c r="C331" s="85"/>
      <c r="D331" s="85"/>
      <c r="E331" s="59" t="s">
        <v>52</v>
      </c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63">
        <f aca="true" t="shared" si="27" ref="AK331:AK341">SUM(F331:AJ331)</f>
        <v>0</v>
      </c>
      <c r="AL331" s="81"/>
      <c r="AM331" s="80"/>
      <c r="AN331" s="8"/>
      <c r="AO331" s="8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s="3" customFormat="1" ht="15" customHeight="1" thickBot="1">
      <c r="A332" s="87"/>
      <c r="B332" s="85"/>
      <c r="C332" s="85"/>
      <c r="D332" s="85"/>
      <c r="E332" s="59" t="s">
        <v>53</v>
      </c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63">
        <f t="shared" si="27"/>
        <v>0</v>
      </c>
      <c r="AL332" s="81"/>
      <c r="AM332" s="80"/>
      <c r="AN332" s="8"/>
      <c r="AO332" s="8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s="3" customFormat="1" ht="15" customHeight="1" thickBot="1">
      <c r="A333" s="87"/>
      <c r="B333" s="85"/>
      <c r="C333" s="85"/>
      <c r="D333" s="85"/>
      <c r="E333" s="60" t="s">
        <v>54</v>
      </c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63">
        <f t="shared" si="27"/>
        <v>0</v>
      </c>
      <c r="AL333" s="81"/>
      <c r="AM333" s="80"/>
      <c r="AN333" s="8"/>
      <c r="AO333" s="8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s="3" customFormat="1" ht="15" customHeight="1" thickBot="1">
      <c r="A334" s="87"/>
      <c r="B334" s="85"/>
      <c r="C334" s="85"/>
      <c r="D334" s="85"/>
      <c r="E334" s="59" t="s">
        <v>55</v>
      </c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63">
        <f t="shared" si="27"/>
        <v>0</v>
      </c>
      <c r="AL334" s="81"/>
      <c r="AM334" s="80"/>
      <c r="AN334" s="8"/>
      <c r="AO334" s="8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s="3" customFormat="1" ht="15" customHeight="1" thickBot="1">
      <c r="A335" s="87"/>
      <c r="B335" s="85"/>
      <c r="C335" s="85"/>
      <c r="D335" s="85"/>
      <c r="E335" s="61" t="s">
        <v>56</v>
      </c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63">
        <f t="shared" si="27"/>
        <v>0</v>
      </c>
      <c r="AL335" s="81"/>
      <c r="AM335" s="80"/>
      <c r="AN335" s="8"/>
      <c r="AO335" s="8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s="3" customFormat="1" ht="15" customHeight="1" thickBot="1">
      <c r="A336" s="87"/>
      <c r="B336" s="85"/>
      <c r="C336" s="85"/>
      <c r="D336" s="85"/>
      <c r="E336" s="59" t="s">
        <v>57</v>
      </c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64">
        <f t="shared" si="27"/>
        <v>0</v>
      </c>
      <c r="AL336" s="65">
        <f>+AK336</f>
        <v>0</v>
      </c>
      <c r="AM336" s="80"/>
      <c r="AN336" s="8"/>
      <c r="AO336" s="8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s="3" customFormat="1" ht="15" customHeight="1" thickBot="1">
      <c r="A337" s="87"/>
      <c r="B337" s="85"/>
      <c r="C337" s="85"/>
      <c r="D337" s="85"/>
      <c r="E337" s="59" t="s">
        <v>58</v>
      </c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66">
        <f t="shared" si="27"/>
        <v>0</v>
      </c>
      <c r="AL337" s="65">
        <f>+AK337</f>
        <v>0</v>
      </c>
      <c r="AM337" s="80"/>
      <c r="AN337" s="8"/>
      <c r="AO337" s="8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s="3" customFormat="1" ht="15" customHeight="1" thickBot="1">
      <c r="A338" s="87"/>
      <c r="B338" s="85"/>
      <c r="C338" s="85"/>
      <c r="D338" s="85"/>
      <c r="E338" s="59" t="s">
        <v>59</v>
      </c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67">
        <f t="shared" si="27"/>
        <v>0</v>
      </c>
      <c r="AL338" s="68">
        <f>+AK338</f>
        <v>0</v>
      </c>
      <c r="AM338" s="80"/>
      <c r="AN338" s="8"/>
      <c r="AO338" s="8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s="3" customFormat="1" ht="15" customHeight="1" thickBot="1">
      <c r="A339" s="87"/>
      <c r="B339" s="85"/>
      <c r="C339" s="85"/>
      <c r="D339" s="85"/>
      <c r="E339" s="59" t="s">
        <v>60</v>
      </c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69">
        <f t="shared" si="27"/>
        <v>0</v>
      </c>
      <c r="AL339" s="81">
        <f>+SUM(AK339:AK341)</f>
        <v>0</v>
      </c>
      <c r="AM339" s="80"/>
      <c r="AN339" s="8"/>
      <c r="AO339" s="8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s="3" customFormat="1" ht="15" customHeight="1" thickBot="1">
      <c r="A340" s="87"/>
      <c r="B340" s="85"/>
      <c r="C340" s="85"/>
      <c r="D340" s="85"/>
      <c r="E340" s="59" t="s">
        <v>61</v>
      </c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69">
        <f t="shared" si="27"/>
        <v>0</v>
      </c>
      <c r="AL340" s="81"/>
      <c r="AM340" s="80"/>
      <c r="AN340" s="8"/>
      <c r="AO340" s="8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s="3" customFormat="1" ht="15" customHeight="1" thickBot="1">
      <c r="A341" s="87"/>
      <c r="B341" s="85"/>
      <c r="C341" s="85"/>
      <c r="D341" s="85"/>
      <c r="E341" s="62" t="s">
        <v>102</v>
      </c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69">
        <f t="shared" si="27"/>
        <v>0</v>
      </c>
      <c r="AL341" s="81"/>
      <c r="AM341" s="80"/>
      <c r="AN341" s="8"/>
      <c r="AO341" s="8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s="3" customFormat="1" ht="15" customHeight="1" thickBot="1">
      <c r="A342" s="87" t="s">
        <v>92</v>
      </c>
      <c r="B342" s="85" t="str">
        <f>+GİRİŞ!A30</f>
        <v>ÖZLEM ÖZDEMİR</v>
      </c>
      <c r="C342" s="85">
        <f>+GİRİŞ!B30</f>
        <v>0</v>
      </c>
      <c r="D342" s="85" t="str">
        <f>+GİRİŞ!C30</f>
        <v>Mevlana Ortaokulu</v>
      </c>
      <c r="E342" s="58" t="s">
        <v>51</v>
      </c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63">
        <f>+SUM(F342:AJ342)</f>
        <v>0</v>
      </c>
      <c r="AL342" s="81">
        <f>+SUM(AK342:AK347)</f>
        <v>0</v>
      </c>
      <c r="AM342" s="80">
        <f>+SUM(AK342:AK353)</f>
        <v>0</v>
      </c>
      <c r="AN342" s="8"/>
      <c r="AO342" s="8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s="3" customFormat="1" ht="15" customHeight="1" thickBot="1">
      <c r="A343" s="87"/>
      <c r="B343" s="85"/>
      <c r="C343" s="85"/>
      <c r="D343" s="85"/>
      <c r="E343" s="59" t="s">
        <v>52</v>
      </c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63">
        <f aca="true" t="shared" si="28" ref="AK343:AK353">SUM(F343:AJ343)</f>
        <v>0</v>
      </c>
      <c r="AL343" s="81"/>
      <c r="AM343" s="80"/>
      <c r="AN343" s="8"/>
      <c r="AO343" s="8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s="3" customFormat="1" ht="15" customHeight="1" thickBot="1">
      <c r="A344" s="87"/>
      <c r="B344" s="85"/>
      <c r="C344" s="85"/>
      <c r="D344" s="85"/>
      <c r="E344" s="59" t="s">
        <v>53</v>
      </c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63">
        <f t="shared" si="28"/>
        <v>0</v>
      </c>
      <c r="AL344" s="81"/>
      <c r="AM344" s="80"/>
      <c r="AN344" s="8"/>
      <c r="AO344" s="8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s="3" customFormat="1" ht="15" customHeight="1" thickBot="1">
      <c r="A345" s="87"/>
      <c r="B345" s="85"/>
      <c r="C345" s="85"/>
      <c r="D345" s="85"/>
      <c r="E345" s="60" t="s">
        <v>54</v>
      </c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63">
        <f t="shared" si="28"/>
        <v>0</v>
      </c>
      <c r="AL345" s="81"/>
      <c r="AM345" s="80"/>
      <c r="AN345" s="8"/>
      <c r="AO345" s="8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s="3" customFormat="1" ht="15" customHeight="1" thickBot="1">
      <c r="A346" s="87"/>
      <c r="B346" s="85"/>
      <c r="C346" s="85"/>
      <c r="D346" s="85"/>
      <c r="E346" s="59" t="s">
        <v>55</v>
      </c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63">
        <f t="shared" si="28"/>
        <v>0</v>
      </c>
      <c r="AL346" s="81"/>
      <c r="AM346" s="80"/>
      <c r="AN346" s="8"/>
      <c r="AO346" s="8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s="3" customFormat="1" ht="15" customHeight="1" thickBot="1">
      <c r="A347" s="87"/>
      <c r="B347" s="85"/>
      <c r="C347" s="85"/>
      <c r="D347" s="85"/>
      <c r="E347" s="61" t="s">
        <v>56</v>
      </c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63">
        <f t="shared" si="28"/>
        <v>0</v>
      </c>
      <c r="AL347" s="81"/>
      <c r="AM347" s="80"/>
      <c r="AN347" s="8"/>
      <c r="AO347" s="8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s="3" customFormat="1" ht="15" customHeight="1" thickBot="1">
      <c r="A348" s="87"/>
      <c r="B348" s="85"/>
      <c r="C348" s="85"/>
      <c r="D348" s="85"/>
      <c r="E348" s="59" t="s">
        <v>57</v>
      </c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64">
        <f t="shared" si="28"/>
        <v>0</v>
      </c>
      <c r="AL348" s="65">
        <f>+AK348</f>
        <v>0</v>
      </c>
      <c r="AM348" s="80"/>
      <c r="AN348" s="8"/>
      <c r="AO348" s="8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s="3" customFormat="1" ht="15" customHeight="1" thickBot="1">
      <c r="A349" s="87"/>
      <c r="B349" s="85"/>
      <c r="C349" s="85"/>
      <c r="D349" s="85"/>
      <c r="E349" s="59" t="s">
        <v>58</v>
      </c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66">
        <f t="shared" si="28"/>
        <v>0</v>
      </c>
      <c r="AL349" s="65">
        <f>+AK349</f>
        <v>0</v>
      </c>
      <c r="AM349" s="80"/>
      <c r="AN349" s="8"/>
      <c r="AO349" s="8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s="3" customFormat="1" ht="15" customHeight="1" thickBot="1">
      <c r="A350" s="87"/>
      <c r="B350" s="85"/>
      <c r="C350" s="85"/>
      <c r="D350" s="85"/>
      <c r="E350" s="59" t="s">
        <v>59</v>
      </c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67">
        <f t="shared" si="28"/>
        <v>0</v>
      </c>
      <c r="AL350" s="68">
        <f>+AK350</f>
        <v>0</v>
      </c>
      <c r="AM350" s="80"/>
      <c r="AN350" s="8"/>
      <c r="AO350" s="8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s="3" customFormat="1" ht="15" customHeight="1" thickBot="1">
      <c r="A351" s="87"/>
      <c r="B351" s="85"/>
      <c r="C351" s="85"/>
      <c r="D351" s="85"/>
      <c r="E351" s="59" t="s">
        <v>60</v>
      </c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69">
        <f t="shared" si="28"/>
        <v>0</v>
      </c>
      <c r="AL351" s="81">
        <f>+SUM(AK351:AK353)</f>
        <v>0</v>
      </c>
      <c r="AM351" s="80"/>
      <c r="AN351" s="8"/>
      <c r="AO351" s="8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s="3" customFormat="1" ht="15" customHeight="1" thickBot="1">
      <c r="A352" s="87"/>
      <c r="B352" s="85"/>
      <c r="C352" s="85"/>
      <c r="D352" s="85"/>
      <c r="E352" s="59" t="s">
        <v>61</v>
      </c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69">
        <f t="shared" si="28"/>
        <v>0</v>
      </c>
      <c r="AL352" s="81"/>
      <c r="AM352" s="80"/>
      <c r="AN352" s="8"/>
      <c r="AO352" s="8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s="3" customFormat="1" ht="15" customHeight="1" thickBot="1">
      <c r="A353" s="87"/>
      <c r="B353" s="85"/>
      <c r="C353" s="85"/>
      <c r="D353" s="85"/>
      <c r="E353" s="62" t="s">
        <v>102</v>
      </c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69">
        <f t="shared" si="28"/>
        <v>0</v>
      </c>
      <c r="AL353" s="81"/>
      <c r="AM353" s="80"/>
      <c r="AN353" s="8"/>
      <c r="AO353" s="8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s="3" customFormat="1" ht="15" customHeight="1" thickBot="1">
      <c r="A354" s="87" t="s">
        <v>93</v>
      </c>
      <c r="B354" s="85" t="str">
        <f>+GİRİŞ!A31</f>
        <v>ÖZLEM ÖZDEMİR</v>
      </c>
      <c r="C354" s="85">
        <f>+GİRİŞ!B31</f>
        <v>0</v>
      </c>
      <c r="D354" s="85" t="str">
        <f>+GİRİŞ!C31</f>
        <v>Mevlana Ortaokulu</v>
      </c>
      <c r="E354" s="58" t="s">
        <v>51</v>
      </c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63">
        <f>+SUM(F354:AJ354)</f>
        <v>0</v>
      </c>
      <c r="AL354" s="81">
        <f>+SUM(AK354:AK359)</f>
        <v>0</v>
      </c>
      <c r="AM354" s="80">
        <f>+SUM(AK354:AK365)</f>
        <v>0</v>
      </c>
      <c r="AN354" s="8"/>
      <c r="AO354" s="8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s="3" customFormat="1" ht="15" customHeight="1" thickBot="1">
      <c r="A355" s="87"/>
      <c r="B355" s="85"/>
      <c r="C355" s="85"/>
      <c r="D355" s="85"/>
      <c r="E355" s="59" t="s">
        <v>52</v>
      </c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63">
        <f aca="true" t="shared" si="29" ref="AK355:AK365">SUM(F355:AJ355)</f>
        <v>0</v>
      </c>
      <c r="AL355" s="81"/>
      <c r="AM355" s="80"/>
      <c r="AN355" s="8"/>
      <c r="AO355" s="8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s="3" customFormat="1" ht="15" customHeight="1" thickBot="1">
      <c r="A356" s="87"/>
      <c r="B356" s="85"/>
      <c r="C356" s="85"/>
      <c r="D356" s="85"/>
      <c r="E356" s="59" t="s">
        <v>53</v>
      </c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63">
        <f t="shared" si="29"/>
        <v>0</v>
      </c>
      <c r="AL356" s="81"/>
      <c r="AM356" s="80"/>
      <c r="AN356" s="8"/>
      <c r="AO356" s="8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s="3" customFormat="1" ht="15" customHeight="1" thickBot="1">
      <c r="A357" s="87"/>
      <c r="B357" s="85"/>
      <c r="C357" s="85"/>
      <c r="D357" s="85"/>
      <c r="E357" s="60" t="s">
        <v>54</v>
      </c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63">
        <f t="shared" si="29"/>
        <v>0</v>
      </c>
      <c r="AL357" s="81"/>
      <c r="AM357" s="80"/>
      <c r="AN357" s="8"/>
      <c r="AO357" s="8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s="3" customFormat="1" ht="15" customHeight="1" thickBot="1">
      <c r="A358" s="87"/>
      <c r="B358" s="85"/>
      <c r="C358" s="85"/>
      <c r="D358" s="85"/>
      <c r="E358" s="59" t="s">
        <v>55</v>
      </c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63">
        <f t="shared" si="29"/>
        <v>0</v>
      </c>
      <c r="AL358" s="81"/>
      <c r="AM358" s="80"/>
      <c r="AN358" s="8"/>
      <c r="AO358" s="8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s="3" customFormat="1" ht="15" customHeight="1" thickBot="1">
      <c r="A359" s="87"/>
      <c r="B359" s="85"/>
      <c r="C359" s="85"/>
      <c r="D359" s="85"/>
      <c r="E359" s="61" t="s">
        <v>56</v>
      </c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63">
        <f t="shared" si="29"/>
        <v>0</v>
      </c>
      <c r="AL359" s="81"/>
      <c r="AM359" s="80"/>
      <c r="AN359" s="8"/>
      <c r="AO359" s="8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s="3" customFormat="1" ht="15" customHeight="1" thickBot="1">
      <c r="A360" s="87"/>
      <c r="B360" s="85"/>
      <c r="C360" s="85"/>
      <c r="D360" s="85"/>
      <c r="E360" s="59" t="s">
        <v>57</v>
      </c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64">
        <f t="shared" si="29"/>
        <v>0</v>
      </c>
      <c r="AL360" s="65">
        <f>+AK360</f>
        <v>0</v>
      </c>
      <c r="AM360" s="80"/>
      <c r="AN360" s="8"/>
      <c r="AO360" s="8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s="3" customFormat="1" ht="15" customHeight="1" thickBot="1">
      <c r="A361" s="87"/>
      <c r="B361" s="85"/>
      <c r="C361" s="85"/>
      <c r="D361" s="85"/>
      <c r="E361" s="59" t="s">
        <v>58</v>
      </c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66">
        <f t="shared" si="29"/>
        <v>0</v>
      </c>
      <c r="AL361" s="65">
        <f>+AK361</f>
        <v>0</v>
      </c>
      <c r="AM361" s="80"/>
      <c r="AN361" s="8"/>
      <c r="AO361" s="8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s="3" customFormat="1" ht="15" customHeight="1" thickBot="1">
      <c r="A362" s="87"/>
      <c r="B362" s="85"/>
      <c r="C362" s="85"/>
      <c r="D362" s="85"/>
      <c r="E362" s="59" t="s">
        <v>59</v>
      </c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67">
        <f t="shared" si="29"/>
        <v>0</v>
      </c>
      <c r="AL362" s="68">
        <f>+AK362</f>
        <v>0</v>
      </c>
      <c r="AM362" s="80"/>
      <c r="AN362" s="8"/>
      <c r="AO362" s="8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s="3" customFormat="1" ht="15" customHeight="1" thickBot="1">
      <c r="A363" s="87"/>
      <c r="B363" s="85"/>
      <c r="C363" s="85"/>
      <c r="D363" s="85"/>
      <c r="E363" s="59" t="s">
        <v>60</v>
      </c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69">
        <f t="shared" si="29"/>
        <v>0</v>
      </c>
      <c r="AL363" s="81">
        <f>+SUM(AK363:AK365)</f>
        <v>0</v>
      </c>
      <c r="AM363" s="80"/>
      <c r="AN363" s="8"/>
      <c r="AO363" s="8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</row>
    <row r="364" spans="1:76" s="3" customFormat="1" ht="15" customHeight="1" thickBot="1">
      <c r="A364" s="87"/>
      <c r="B364" s="85"/>
      <c r="C364" s="85"/>
      <c r="D364" s="85"/>
      <c r="E364" s="59" t="s">
        <v>61</v>
      </c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69">
        <f t="shared" si="29"/>
        <v>0</v>
      </c>
      <c r="AL364" s="81"/>
      <c r="AM364" s="80"/>
      <c r="AN364" s="8"/>
      <c r="AO364" s="8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</row>
    <row r="365" spans="1:76" s="3" customFormat="1" ht="15" customHeight="1" thickBot="1">
      <c r="A365" s="87"/>
      <c r="B365" s="85"/>
      <c r="C365" s="85"/>
      <c r="D365" s="85"/>
      <c r="E365" s="62" t="s">
        <v>102</v>
      </c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69">
        <f t="shared" si="29"/>
        <v>0</v>
      </c>
      <c r="AL365" s="81"/>
      <c r="AM365" s="80"/>
      <c r="AN365" s="8"/>
      <c r="AO365" s="8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</row>
    <row r="366" spans="1:76" s="3" customFormat="1" ht="15" customHeight="1">
      <c r="A366" s="2"/>
      <c r="B366" s="4"/>
      <c r="C366" s="4"/>
      <c r="D366" s="4"/>
      <c r="E366" s="4"/>
      <c r="F366" s="35">
        <f aca="true" t="shared" si="30" ref="F366:AK366">+SUM(F6:F365)</f>
        <v>0</v>
      </c>
      <c r="G366" s="35">
        <f t="shared" si="30"/>
        <v>0</v>
      </c>
      <c r="H366" s="35">
        <f t="shared" si="30"/>
        <v>0</v>
      </c>
      <c r="I366" s="35">
        <f t="shared" si="30"/>
        <v>0</v>
      </c>
      <c r="J366" s="35">
        <f t="shared" si="30"/>
        <v>0</v>
      </c>
      <c r="K366" s="35">
        <f t="shared" si="30"/>
        <v>0</v>
      </c>
      <c r="L366" s="35">
        <f t="shared" si="30"/>
        <v>0</v>
      </c>
      <c r="M366" s="35">
        <f t="shared" si="30"/>
        <v>0</v>
      </c>
      <c r="N366" s="35">
        <f t="shared" si="30"/>
        <v>0</v>
      </c>
      <c r="O366" s="35">
        <f t="shared" si="30"/>
        <v>0</v>
      </c>
      <c r="P366" s="35">
        <f t="shared" si="30"/>
        <v>0</v>
      </c>
      <c r="Q366" s="35">
        <f t="shared" si="30"/>
        <v>0</v>
      </c>
      <c r="R366" s="35">
        <f t="shared" si="30"/>
        <v>0</v>
      </c>
      <c r="S366" s="35">
        <f t="shared" si="30"/>
        <v>0</v>
      </c>
      <c r="T366" s="35">
        <f t="shared" si="30"/>
        <v>0</v>
      </c>
      <c r="U366" s="35">
        <f t="shared" si="30"/>
        <v>0</v>
      </c>
      <c r="V366" s="35">
        <f t="shared" si="30"/>
        <v>0</v>
      </c>
      <c r="W366" s="35">
        <f t="shared" si="30"/>
        <v>0</v>
      </c>
      <c r="X366" s="35">
        <f t="shared" si="30"/>
        <v>0</v>
      </c>
      <c r="Y366" s="35">
        <f t="shared" si="30"/>
        <v>0</v>
      </c>
      <c r="Z366" s="35">
        <f t="shared" si="30"/>
        <v>0</v>
      </c>
      <c r="AA366" s="35">
        <f t="shared" si="30"/>
        <v>0</v>
      </c>
      <c r="AB366" s="35">
        <f t="shared" si="30"/>
        <v>0</v>
      </c>
      <c r="AC366" s="35">
        <f t="shared" si="30"/>
        <v>0</v>
      </c>
      <c r="AD366" s="35">
        <f t="shared" si="30"/>
        <v>0</v>
      </c>
      <c r="AE366" s="35">
        <f t="shared" si="30"/>
        <v>0</v>
      </c>
      <c r="AF366" s="35">
        <f t="shared" si="30"/>
        <v>0</v>
      </c>
      <c r="AG366" s="35">
        <f t="shared" si="30"/>
        <v>0</v>
      </c>
      <c r="AH366" s="35">
        <f t="shared" si="30"/>
        <v>0</v>
      </c>
      <c r="AI366" s="35">
        <f t="shared" si="30"/>
        <v>0</v>
      </c>
      <c r="AJ366" s="35">
        <f t="shared" si="30"/>
        <v>0</v>
      </c>
      <c r="AK366" s="32">
        <f t="shared" si="30"/>
        <v>0</v>
      </c>
      <c r="AL366" s="33"/>
      <c r="AM366" s="34">
        <f>+SUM(AM6:AM365)</f>
        <v>0</v>
      </c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</row>
    <row r="367" spans="1:76" s="3" customFormat="1" ht="15" customHeight="1">
      <c r="A367" s="2"/>
      <c r="B367" s="4"/>
      <c r="C367" s="4"/>
      <c r="D367" s="4"/>
      <c r="E367" s="4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8"/>
      <c r="AL367" s="18"/>
      <c r="AM367" s="19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</row>
    <row r="368" spans="1:80" s="3" customFormat="1" ht="15.75" customHeight="1">
      <c r="A368" s="2"/>
      <c r="B368" s="4"/>
      <c r="C368" s="4"/>
      <c r="D368" s="90" t="str">
        <f>+C2</f>
        <v>Mevlana Ortaokulu</v>
      </c>
      <c r="E368" s="90"/>
      <c r="F368" s="90"/>
      <c r="G368" s="90"/>
      <c r="H368" s="90"/>
      <c r="I368" s="90"/>
      <c r="J368" s="90"/>
      <c r="K368" s="90"/>
      <c r="L368" s="90"/>
      <c r="M368" s="90"/>
      <c r="N368" s="70" t="s">
        <v>106</v>
      </c>
      <c r="O368" s="20"/>
      <c r="P368" s="89" t="str">
        <f>+AD2</f>
        <v>1 OCAK - 14 OCAK</v>
      </c>
      <c r="Q368" s="89"/>
      <c r="R368" s="89"/>
      <c r="S368" s="89"/>
      <c r="T368" s="89"/>
      <c r="U368" s="89"/>
      <c r="V368" s="89"/>
      <c r="W368" s="90">
        <f>+AD3</f>
        <v>2020</v>
      </c>
      <c r="X368" s="90"/>
      <c r="Y368" s="70" t="s">
        <v>107</v>
      </c>
      <c r="Z368" s="88">
        <f>+AM366</f>
        <v>0</v>
      </c>
      <c r="AA368" s="88"/>
      <c r="AB368" s="5" t="s">
        <v>72</v>
      </c>
      <c r="AC368" s="20"/>
      <c r="AD368" s="20"/>
      <c r="AE368" s="20"/>
      <c r="AF368" s="20"/>
      <c r="AG368" s="20"/>
      <c r="AH368" s="77"/>
      <c r="AI368" s="77"/>
      <c r="AJ368" s="77"/>
      <c r="AK368" s="77"/>
      <c r="AL368" s="4"/>
      <c r="AM368" s="4"/>
      <c r="AN368" s="4"/>
      <c r="AO368" s="20"/>
      <c r="AP368" s="20"/>
      <c r="AQ368" s="21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</row>
    <row r="369" spans="1:78" s="3" customFormat="1" ht="8.25" customHeight="1">
      <c r="A369" s="2"/>
      <c r="B369" s="4"/>
      <c r="C369" s="4"/>
      <c r="D369" s="4"/>
      <c r="E369" s="31"/>
      <c r="F369" s="31"/>
      <c r="G369" s="31"/>
      <c r="H369" s="31"/>
      <c r="I369" s="31"/>
      <c r="J369" s="31"/>
      <c r="K369" s="31"/>
      <c r="L369" s="31"/>
      <c r="M369" s="31"/>
      <c r="N369" s="5"/>
      <c r="O369" s="20"/>
      <c r="P369" s="30"/>
      <c r="Q369" s="30"/>
      <c r="R369" s="30"/>
      <c r="S369" s="30"/>
      <c r="T369" s="30"/>
      <c r="U369" s="31"/>
      <c r="V369" s="31"/>
      <c r="W369" s="5"/>
      <c r="X369" s="30"/>
      <c r="Y369" s="30"/>
      <c r="Z369" s="5"/>
      <c r="AA369" s="20"/>
      <c r="AB369" s="20"/>
      <c r="AC369" s="20"/>
      <c r="AD369" s="20"/>
      <c r="AE369" s="20"/>
      <c r="AF369" s="4"/>
      <c r="AG369" s="4"/>
      <c r="AH369" s="4"/>
      <c r="AI369" s="4"/>
      <c r="AJ369" s="4"/>
      <c r="AK369" s="4"/>
      <c r="AL369" s="4"/>
      <c r="AM369" s="20"/>
      <c r="AN369" s="20"/>
      <c r="AO369" s="21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</row>
    <row r="370" spans="1:76" s="3" customFormat="1" ht="15" customHeight="1">
      <c r="A370" s="2"/>
      <c r="B370" s="76" t="s">
        <v>73</v>
      </c>
      <c r="C370" s="84" t="s">
        <v>74</v>
      </c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4"/>
      <c r="AG370" s="4"/>
      <c r="AH370" s="4"/>
      <c r="AI370" s="4"/>
      <c r="AJ370" s="4"/>
      <c r="AK370" s="20"/>
      <c r="AL370" s="20"/>
      <c r="AM370" s="21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</row>
    <row r="371" spans="1:76" s="3" customFormat="1" ht="15" customHeight="1">
      <c r="A371" s="2"/>
      <c r="B371" s="22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4"/>
      <c r="AG371" s="4"/>
      <c r="AH371" s="4"/>
      <c r="AI371" s="4"/>
      <c r="AJ371" s="4"/>
      <c r="AK371" s="20"/>
      <c r="AL371" s="20"/>
      <c r="AM371" s="21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</row>
    <row r="372" spans="1:76" s="3" customFormat="1" ht="15" customHeight="1">
      <c r="A372" s="2"/>
      <c r="B372" s="22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4"/>
      <c r="AG372" s="4"/>
      <c r="AH372" s="4"/>
      <c r="AI372" s="4"/>
      <c r="AJ372" s="4"/>
      <c r="AK372" s="20"/>
      <c r="AL372" s="20"/>
      <c r="AM372" s="21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</row>
    <row r="373" spans="1:76" s="3" customFormat="1" ht="15" customHeight="1">
      <c r="A373" s="2"/>
      <c r="B373" s="22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4"/>
      <c r="AG373" s="4"/>
      <c r="AH373" s="4"/>
      <c r="AI373" s="4"/>
      <c r="AJ373" s="4"/>
      <c r="AK373" s="20"/>
      <c r="AL373" s="20"/>
      <c r="AM373" s="21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</row>
    <row r="374" spans="1:76" s="3" customFormat="1" ht="15" customHeight="1">
      <c r="A374" s="2"/>
      <c r="B374" s="22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4"/>
      <c r="AG374" s="4"/>
      <c r="AH374" s="4"/>
      <c r="AI374" s="4"/>
      <c r="AJ374" s="4"/>
      <c r="AK374" s="20"/>
      <c r="AL374" s="20"/>
      <c r="AM374" s="21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</row>
    <row r="375" spans="1:76" s="3" customFormat="1" ht="15" customHeight="1">
      <c r="A375" s="2"/>
      <c r="B375" s="22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4"/>
      <c r="AG375" s="4"/>
      <c r="AH375" s="4"/>
      <c r="AI375" s="4"/>
      <c r="AJ375" s="4"/>
      <c r="AK375" s="20"/>
      <c r="AL375" s="20"/>
      <c r="AM375" s="21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</row>
    <row r="376" spans="1:76" s="3" customFormat="1" ht="15" customHeight="1">
      <c r="A376" s="2"/>
      <c r="B376" s="86" t="s">
        <v>75</v>
      </c>
      <c r="C376" s="86"/>
      <c r="D376" s="75"/>
      <c r="E376" s="75"/>
      <c r="F376" s="79"/>
      <c r="G376" s="79"/>
      <c r="H376" s="79"/>
      <c r="I376" s="79"/>
      <c r="J376" s="79"/>
      <c r="K376" s="79"/>
      <c r="L376" s="79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82">
        <f ca="1">+TODAY()</f>
        <v>43833</v>
      </c>
      <c r="AC376" s="82"/>
      <c r="AD376" s="82"/>
      <c r="AE376" s="82"/>
      <c r="AF376" s="82"/>
      <c r="AG376" s="82"/>
      <c r="AH376" s="82"/>
      <c r="AI376" s="82"/>
      <c r="AJ376" s="82"/>
      <c r="AK376" s="82"/>
      <c r="AL376" s="20"/>
      <c r="AM376" s="21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</row>
    <row r="377" spans="1:76" s="3" customFormat="1" ht="15" customHeight="1">
      <c r="A377" s="2"/>
      <c r="B377" s="83" t="s">
        <v>94</v>
      </c>
      <c r="C377" s="83"/>
      <c r="D377" s="75"/>
      <c r="E377" s="75"/>
      <c r="F377" s="79"/>
      <c r="G377" s="79"/>
      <c r="H377" s="79"/>
      <c r="I377" s="79"/>
      <c r="J377" s="79"/>
      <c r="K377" s="79"/>
      <c r="L377" s="79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83" t="s">
        <v>96</v>
      </c>
      <c r="AC377" s="83"/>
      <c r="AD377" s="83"/>
      <c r="AE377" s="83"/>
      <c r="AF377" s="83"/>
      <c r="AG377" s="83"/>
      <c r="AH377" s="83"/>
      <c r="AI377" s="83"/>
      <c r="AJ377" s="83"/>
      <c r="AK377" s="83"/>
      <c r="AL377" s="20"/>
      <c r="AM377" s="21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</row>
    <row r="378" spans="1:76" s="3" customFormat="1" ht="15" customHeight="1">
      <c r="A378" s="2"/>
      <c r="B378" s="83" t="s">
        <v>95</v>
      </c>
      <c r="C378" s="83"/>
      <c r="D378" s="75"/>
      <c r="E378" s="75"/>
      <c r="F378" s="79"/>
      <c r="G378" s="79"/>
      <c r="H378" s="79"/>
      <c r="I378" s="79"/>
      <c r="J378" s="79"/>
      <c r="K378" s="79"/>
      <c r="L378" s="79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83" t="s">
        <v>97</v>
      </c>
      <c r="AC378" s="83"/>
      <c r="AD378" s="83"/>
      <c r="AE378" s="83"/>
      <c r="AF378" s="83"/>
      <c r="AG378" s="83"/>
      <c r="AH378" s="83"/>
      <c r="AI378" s="83"/>
      <c r="AJ378" s="83"/>
      <c r="AK378" s="83"/>
      <c r="AL378" s="20"/>
      <c r="AM378" s="21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</row>
    <row r="379" spans="1:76" s="3" customFormat="1" ht="13.5" customHeight="1">
      <c r="A379" s="2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24"/>
      <c r="AL379" s="24"/>
      <c r="AM379" s="25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</row>
    <row r="380" spans="1:76" s="3" customFormat="1" ht="13.5" customHeight="1">
      <c r="A380" s="2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24"/>
      <c r="AL380" s="24"/>
      <c r="AM380" s="25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1:76" s="3" customFormat="1" ht="13.5" customHeight="1">
      <c r="A381" s="2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24"/>
      <c r="AL381" s="24"/>
      <c r="AM381" s="25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</row>
    <row r="382" spans="1:76" s="3" customFormat="1" ht="13.5" customHeight="1">
      <c r="A382" s="2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24"/>
      <c r="AL382" s="24"/>
      <c r="AM382" s="25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</row>
    <row r="383" spans="1:76" s="3" customFormat="1" ht="13.5" customHeight="1">
      <c r="A383" s="2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24"/>
      <c r="AL383" s="24"/>
      <c r="AM383" s="25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</row>
    <row r="384" spans="1:76" s="3" customFormat="1" ht="13.5" customHeight="1">
      <c r="A384" s="2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24"/>
      <c r="AL384" s="24"/>
      <c r="AM384" s="25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1:76" s="3" customFormat="1" ht="13.5" customHeight="1">
      <c r="A385" s="2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24"/>
      <c r="AL385" s="24"/>
      <c r="AM385" s="25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</row>
    <row r="386" spans="1:76" s="3" customFormat="1" ht="13.5" customHeight="1">
      <c r="A386" s="2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24"/>
      <c r="AL386" s="24"/>
      <c r="AM386" s="25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</row>
    <row r="387" spans="1:76" s="3" customFormat="1" ht="13.5" customHeight="1">
      <c r="A387" s="2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24"/>
      <c r="AL387" s="24"/>
      <c r="AM387" s="25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</row>
    <row r="388" spans="1:76" s="3" customFormat="1" ht="13.5" customHeight="1">
      <c r="A388" s="2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24"/>
      <c r="AL388" s="24"/>
      <c r="AM388" s="25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</row>
    <row r="389" spans="1:76" s="3" customFormat="1" ht="13.5" customHeight="1">
      <c r="A389" s="2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24"/>
      <c r="AL389" s="24"/>
      <c r="AM389" s="25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</row>
    <row r="390" spans="1:76" s="3" customFormat="1" ht="13.5" customHeight="1">
      <c r="A390" s="2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24"/>
      <c r="AL390" s="24"/>
      <c r="AM390" s="25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</row>
    <row r="391" spans="1:76" s="3" customFormat="1" ht="13.5" customHeight="1">
      <c r="A391" s="2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24"/>
      <c r="AL391" s="24"/>
      <c r="AM391" s="25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</row>
    <row r="392" spans="1:76" s="3" customFormat="1" ht="13.5" customHeight="1">
      <c r="A392" s="2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24"/>
      <c r="AL392" s="24"/>
      <c r="AM392" s="25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</row>
    <row r="393" spans="1:76" s="3" customFormat="1" ht="13.5" customHeight="1">
      <c r="A393" s="2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24"/>
      <c r="AL393" s="24"/>
      <c r="AM393" s="25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</row>
    <row r="394" spans="1:76" s="3" customFormat="1" ht="13.5" customHeight="1">
      <c r="A394" s="2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24"/>
      <c r="AL394" s="24"/>
      <c r="AM394" s="25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</row>
    <row r="395" spans="1:76" s="3" customFormat="1" ht="13.5" customHeight="1">
      <c r="A395" s="2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24"/>
      <c r="AL395" s="24"/>
      <c r="AM395" s="25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</row>
    <row r="396" spans="1:76" s="3" customFormat="1" ht="13.5" customHeight="1">
      <c r="A396" s="2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24"/>
      <c r="AL396" s="24"/>
      <c r="AM396" s="25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</row>
    <row r="397" spans="1:76" s="3" customFormat="1" ht="13.5" customHeight="1">
      <c r="A397" s="2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24"/>
      <c r="AL397" s="24"/>
      <c r="AM397" s="25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</row>
    <row r="398" spans="1:76" s="3" customFormat="1" ht="13.5" customHeight="1">
      <c r="A398" s="2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24"/>
      <c r="AL398" s="24"/>
      <c r="AM398" s="25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</row>
    <row r="399" spans="1:76" s="3" customFormat="1" ht="13.5" customHeight="1">
      <c r="A399" s="2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24"/>
      <c r="AL399" s="24"/>
      <c r="AM399" s="25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</row>
    <row r="400" spans="1:76" s="3" customFormat="1" ht="13.5" customHeight="1">
      <c r="A400" s="2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24"/>
      <c r="AL400" s="24"/>
      <c r="AM400" s="25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</row>
    <row r="401" spans="1:76" s="3" customFormat="1" ht="13.5" customHeight="1">
      <c r="A401" s="2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24"/>
      <c r="AL401" s="24"/>
      <c r="AM401" s="25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</row>
    <row r="402" spans="1:76" s="3" customFormat="1" ht="13.5" customHeight="1">
      <c r="A402" s="2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24"/>
      <c r="AL402" s="24"/>
      <c r="AM402" s="25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</row>
    <row r="403" spans="1:76" s="3" customFormat="1" ht="13.5" customHeight="1">
      <c r="A403" s="2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24"/>
      <c r="AL403" s="24"/>
      <c r="AM403" s="25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</row>
    <row r="404" spans="1:76" s="3" customFormat="1" ht="13.5" customHeight="1">
      <c r="A404" s="2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24"/>
      <c r="AL404" s="24"/>
      <c r="AM404" s="25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</row>
    <row r="405" spans="1:76" s="3" customFormat="1" ht="13.5" customHeight="1">
      <c r="A405" s="2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24"/>
      <c r="AL405" s="24"/>
      <c r="AM405" s="25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</row>
    <row r="406" spans="1:76" s="3" customFormat="1" ht="13.5" customHeight="1">
      <c r="A406" s="2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24"/>
      <c r="AL406" s="24"/>
      <c r="AM406" s="25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</row>
    <row r="407" spans="1:76" s="3" customFormat="1" ht="13.5" customHeight="1">
      <c r="A407" s="2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24"/>
      <c r="AL407" s="24"/>
      <c r="AM407" s="25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</row>
    <row r="408" spans="1:76" s="3" customFormat="1" ht="13.5" customHeight="1">
      <c r="A408" s="2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24"/>
      <c r="AL408" s="24"/>
      <c r="AM408" s="25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</row>
    <row r="409" spans="1:76" s="3" customFormat="1" ht="13.5" customHeight="1">
      <c r="A409" s="2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24"/>
      <c r="AL409" s="24"/>
      <c r="AM409" s="25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</row>
    <row r="410" spans="1:76" s="3" customFormat="1" ht="13.5" customHeight="1">
      <c r="A410" s="2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24"/>
      <c r="AL410" s="24"/>
      <c r="AM410" s="25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</row>
    <row r="411" spans="1:76" s="3" customFormat="1" ht="13.5" customHeight="1">
      <c r="A411" s="2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24"/>
      <c r="AL411" s="24"/>
      <c r="AM411" s="25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</row>
    <row r="412" spans="1:76" s="3" customFormat="1" ht="13.5" customHeight="1">
      <c r="A412" s="2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24"/>
      <c r="AL412" s="24"/>
      <c r="AM412" s="25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</row>
    <row r="413" spans="1:76" s="3" customFormat="1" ht="13.5" customHeight="1">
      <c r="A413" s="2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24"/>
      <c r="AL413" s="24"/>
      <c r="AM413" s="25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</row>
    <row r="414" spans="1:76" s="3" customFormat="1" ht="13.5" customHeight="1">
      <c r="A414" s="2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24"/>
      <c r="AL414" s="24"/>
      <c r="AM414" s="25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</row>
    <row r="415" spans="1:76" s="3" customFormat="1" ht="13.5" customHeight="1">
      <c r="A415" s="2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24"/>
      <c r="AL415" s="24"/>
      <c r="AM415" s="25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</row>
    <row r="416" spans="1:76" s="3" customFormat="1" ht="13.5" customHeight="1">
      <c r="A416" s="2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24"/>
      <c r="AL416" s="24"/>
      <c r="AM416" s="25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</row>
    <row r="417" spans="1:76" s="3" customFormat="1" ht="13.5" customHeight="1">
      <c r="A417" s="2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24"/>
      <c r="AL417" s="24"/>
      <c r="AM417" s="25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</row>
    <row r="418" spans="1:76" s="3" customFormat="1" ht="13.5" customHeight="1">
      <c r="A418" s="2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24"/>
      <c r="AL418" s="24"/>
      <c r="AM418" s="25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</row>
    <row r="419" spans="1:76" s="3" customFormat="1" ht="14.25">
      <c r="A419" s="2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24"/>
      <c r="AL419" s="24"/>
      <c r="AM419" s="25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</row>
    <row r="420" spans="1:76" s="3" customFormat="1" ht="14.25">
      <c r="A420" s="2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24"/>
      <c r="AL420" s="24"/>
      <c r="AM420" s="25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</row>
    <row r="421" spans="1:76" s="3" customFormat="1" ht="14.25">
      <c r="A421" s="2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24"/>
      <c r="AL421" s="24"/>
      <c r="AM421" s="25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</row>
    <row r="422" spans="1:76" s="3" customFormat="1" ht="14.25">
      <c r="A422" s="2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24"/>
      <c r="AL422" s="24"/>
      <c r="AM422" s="25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</row>
    <row r="423" spans="1:76" s="3" customFormat="1" ht="14.25">
      <c r="A423" s="2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24"/>
      <c r="AL423" s="24"/>
      <c r="AM423" s="25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</row>
    <row r="424" spans="1:76" s="3" customFormat="1" ht="14.25">
      <c r="A424" s="2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24"/>
      <c r="AL424" s="24"/>
      <c r="AM424" s="25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</row>
    <row r="425" spans="1:76" s="3" customFormat="1" ht="14.25">
      <c r="A425" s="2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24"/>
      <c r="AL425" s="24"/>
      <c r="AM425" s="25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</row>
    <row r="426" spans="1:76" s="3" customFormat="1" ht="14.25">
      <c r="A426" s="2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24"/>
      <c r="AL426" s="24"/>
      <c r="AM426" s="25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</row>
    <row r="427" spans="1:76" s="3" customFormat="1" ht="14.25">
      <c r="A427" s="2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24"/>
      <c r="AL427" s="24"/>
      <c r="AM427" s="25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</row>
    <row r="428" spans="1:76" s="3" customFormat="1" ht="14.25">
      <c r="A428" s="2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24"/>
      <c r="AL428" s="24"/>
      <c r="AM428" s="25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</row>
    <row r="429" spans="1:76" s="3" customFormat="1" ht="14.25">
      <c r="A429" s="2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24"/>
      <c r="AL429" s="24"/>
      <c r="AM429" s="25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</row>
    <row r="430" spans="1:76" s="3" customFormat="1" ht="14.25">
      <c r="A430" s="2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24"/>
      <c r="AL430" s="24"/>
      <c r="AM430" s="25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</row>
    <row r="431" spans="1:76" s="3" customFormat="1" ht="14.25">
      <c r="A431" s="2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24"/>
      <c r="AL431" s="24"/>
      <c r="AM431" s="25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</row>
    <row r="432" spans="1:76" s="3" customFormat="1" ht="14.25">
      <c r="A432" s="2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24"/>
      <c r="AL432" s="24"/>
      <c r="AM432" s="25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</row>
    <row r="433" spans="1:76" s="3" customFormat="1" ht="14.25">
      <c r="A433" s="2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24"/>
      <c r="AL433" s="24"/>
      <c r="AM433" s="25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</row>
    <row r="434" spans="1:76" s="3" customFormat="1" ht="14.25">
      <c r="A434" s="2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24"/>
      <c r="AL434" s="24"/>
      <c r="AM434" s="25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</row>
    <row r="435" spans="1:76" s="3" customFormat="1" ht="14.25">
      <c r="A435" s="2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24"/>
      <c r="AL435" s="24"/>
      <c r="AM435" s="25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</row>
    <row r="436" spans="1:76" s="3" customFormat="1" ht="14.25">
      <c r="A436" s="2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24"/>
      <c r="AL436" s="24"/>
      <c r="AM436" s="25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</row>
    <row r="437" spans="1:76" s="3" customFormat="1" ht="14.25">
      <c r="A437" s="2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24"/>
      <c r="AL437" s="24"/>
      <c r="AM437" s="25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</row>
    <row r="438" spans="1:76" s="3" customFormat="1" ht="14.25">
      <c r="A438" s="2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24"/>
      <c r="AL438" s="24"/>
      <c r="AM438" s="25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</row>
    <row r="439" spans="1:76" s="3" customFormat="1" ht="14.25">
      <c r="A439" s="2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24"/>
      <c r="AL439" s="24"/>
      <c r="AM439" s="25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</row>
    <row r="440" spans="1:76" s="3" customFormat="1" ht="14.25">
      <c r="A440" s="2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24"/>
      <c r="AL440" s="24"/>
      <c r="AM440" s="25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</row>
    <row r="441" spans="1:76" s="3" customFormat="1" ht="14.25">
      <c r="A441" s="2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24"/>
      <c r="AL441" s="24"/>
      <c r="AM441" s="25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</row>
    <row r="442" spans="1:76" s="3" customFormat="1" ht="14.25">
      <c r="A442" s="2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24"/>
      <c r="AL442" s="24"/>
      <c r="AM442" s="25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</row>
    <row r="443" spans="1:76" s="3" customFormat="1" ht="14.25">
      <c r="A443" s="2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24"/>
      <c r="AL443" s="24"/>
      <c r="AM443" s="25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</row>
    <row r="444" spans="1:76" s="3" customFormat="1" ht="14.25">
      <c r="A444" s="2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24"/>
      <c r="AL444" s="24"/>
      <c r="AM444" s="25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</row>
    <row r="445" spans="1:76" s="3" customFormat="1" ht="14.25">
      <c r="A445" s="2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24"/>
      <c r="AL445" s="24"/>
      <c r="AM445" s="25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</row>
    <row r="446" spans="1:76" s="3" customFormat="1" ht="14.25">
      <c r="A446" s="2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24"/>
      <c r="AL446" s="24"/>
      <c r="AM446" s="25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</row>
    <row r="447" spans="1:76" s="3" customFormat="1" ht="14.25">
      <c r="A447" s="2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24"/>
      <c r="AL447" s="24"/>
      <c r="AM447" s="25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</row>
    <row r="448" spans="1:76" s="3" customFormat="1" ht="14.25">
      <c r="A448" s="2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24"/>
      <c r="AL448" s="24"/>
      <c r="AM448" s="25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</row>
    <row r="449" spans="1:76" s="3" customFormat="1" ht="14.25">
      <c r="A449" s="2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24"/>
      <c r="AL449" s="24"/>
      <c r="AM449" s="25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</row>
    <row r="450" spans="1:76" s="3" customFormat="1" ht="14.25">
      <c r="A450" s="2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24"/>
      <c r="AL450" s="24"/>
      <c r="AM450" s="25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</row>
    <row r="451" spans="1:76" s="3" customFormat="1" ht="14.25">
      <c r="A451" s="2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24"/>
      <c r="AL451" s="24"/>
      <c r="AM451" s="25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</row>
    <row r="452" spans="1:76" s="3" customFormat="1" ht="14.25">
      <c r="A452" s="2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24"/>
      <c r="AL452" s="24"/>
      <c r="AM452" s="25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</row>
    <row r="453" spans="1:76" s="3" customFormat="1" ht="14.25">
      <c r="A453" s="2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24"/>
      <c r="AL453" s="24"/>
      <c r="AM453" s="25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</row>
    <row r="454" spans="1:76" s="3" customFormat="1" ht="14.25">
      <c r="A454" s="2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24"/>
      <c r="AL454" s="24"/>
      <c r="AM454" s="25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</row>
    <row r="455" spans="1:76" s="3" customFormat="1" ht="14.25">
      <c r="A455" s="2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24"/>
      <c r="AL455" s="24"/>
      <c r="AM455" s="25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</row>
    <row r="456" spans="1:76" s="3" customFormat="1" ht="14.25">
      <c r="A456" s="2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24"/>
      <c r="AL456" s="24"/>
      <c r="AM456" s="25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</row>
    <row r="457" spans="1:76" s="3" customFormat="1" ht="14.25">
      <c r="A457" s="2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24"/>
      <c r="AL457" s="24"/>
      <c r="AM457" s="25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</row>
    <row r="458" spans="1:76" s="3" customFormat="1" ht="14.25">
      <c r="A458" s="2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24"/>
      <c r="AL458" s="24"/>
      <c r="AM458" s="25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</row>
    <row r="459" spans="1:76" s="13" customFormat="1" ht="14.25" hidden="1">
      <c r="A459" s="12"/>
      <c r="AK459" s="14"/>
      <c r="AL459" s="14"/>
      <c r="AM459" s="15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</row>
    <row r="460" spans="36:66" s="51" customFormat="1" ht="14.25" hidden="1">
      <c r="AJ460" s="53">
        <v>1</v>
      </c>
      <c r="AK460" s="53">
        <v>2</v>
      </c>
      <c r="AL460" s="54">
        <v>3</v>
      </c>
      <c r="AM460" s="53">
        <v>4</v>
      </c>
      <c r="AN460" s="53">
        <v>5</v>
      </c>
      <c r="AO460" s="53">
        <v>6</v>
      </c>
      <c r="AP460" s="53">
        <v>7</v>
      </c>
      <c r="AQ460" s="53">
        <v>8</v>
      </c>
      <c r="AR460" s="53">
        <v>9</v>
      </c>
      <c r="AS460" s="53">
        <v>10</v>
      </c>
      <c r="AT460" s="53">
        <v>11</v>
      </c>
      <c r="AU460" s="53">
        <v>12</v>
      </c>
      <c r="AV460" s="53">
        <v>13</v>
      </c>
      <c r="AW460" s="53">
        <v>14</v>
      </c>
      <c r="AX460" s="53">
        <v>15</v>
      </c>
      <c r="AY460" s="53">
        <v>16</v>
      </c>
      <c r="AZ460" s="53">
        <v>17</v>
      </c>
      <c r="BA460" s="53">
        <v>18</v>
      </c>
      <c r="BB460" s="53">
        <v>19</v>
      </c>
      <c r="BC460" s="53">
        <v>20</v>
      </c>
      <c r="BD460" s="53">
        <v>21</v>
      </c>
      <c r="BE460" s="53">
        <v>22</v>
      </c>
      <c r="BF460" s="53">
        <v>23</v>
      </c>
      <c r="BG460" s="53">
        <v>24</v>
      </c>
      <c r="BH460" s="53">
        <v>25</v>
      </c>
      <c r="BI460" s="53">
        <v>26</v>
      </c>
      <c r="BJ460" s="53">
        <v>27</v>
      </c>
      <c r="BK460" s="53">
        <v>28</v>
      </c>
      <c r="BL460" s="53">
        <v>29</v>
      </c>
      <c r="BM460" s="53">
        <v>30</v>
      </c>
      <c r="BN460" s="53">
        <v>31</v>
      </c>
    </row>
    <row r="461" spans="1:65" s="51" customFormat="1" ht="14.25" customHeight="1" hidden="1">
      <c r="A461" s="53" t="s">
        <v>109</v>
      </c>
      <c r="B461" s="53">
        <v>2020</v>
      </c>
      <c r="C461" s="53">
        <v>1</v>
      </c>
      <c r="D461" s="53">
        <v>2</v>
      </c>
      <c r="E461" s="53">
        <v>3</v>
      </c>
      <c r="F461" s="53">
        <v>4</v>
      </c>
      <c r="G461" s="53">
        <v>5</v>
      </c>
      <c r="H461" s="53">
        <v>6</v>
      </c>
      <c r="I461" s="53">
        <v>7</v>
      </c>
      <c r="J461" s="53">
        <v>8</v>
      </c>
      <c r="K461" s="53">
        <v>9</v>
      </c>
      <c r="L461" s="53">
        <v>10</v>
      </c>
      <c r="M461" s="53">
        <v>11</v>
      </c>
      <c r="N461" s="53">
        <v>12</v>
      </c>
      <c r="O461" s="53">
        <v>13</v>
      </c>
      <c r="P461" s="53">
        <v>14</v>
      </c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2"/>
      <c r="AI461" s="55" t="s">
        <v>63</v>
      </c>
      <c r="AJ461" s="55" t="s">
        <v>64</v>
      </c>
      <c r="AK461" s="55" t="s">
        <v>65</v>
      </c>
      <c r="AL461" s="55" t="s">
        <v>66</v>
      </c>
      <c r="AM461" s="55" t="s">
        <v>67</v>
      </c>
      <c r="AN461" s="55" t="s">
        <v>68</v>
      </c>
      <c r="AO461" s="55" t="s">
        <v>62</v>
      </c>
      <c r="AP461" s="55" t="s">
        <v>63</v>
      </c>
      <c r="AQ461" s="55" t="s">
        <v>64</v>
      </c>
      <c r="AR461" s="55" t="s">
        <v>65</v>
      </c>
      <c r="AS461" s="55" t="s">
        <v>66</v>
      </c>
      <c r="AT461" s="55" t="s">
        <v>67</v>
      </c>
      <c r="AU461" s="55" t="s">
        <v>68</v>
      </c>
      <c r="AV461" s="55" t="s">
        <v>62</v>
      </c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</row>
    <row r="462" spans="1:65" s="51" customFormat="1" ht="14.25" customHeight="1" hidden="1">
      <c r="A462" s="53" t="s">
        <v>76</v>
      </c>
      <c r="B462" s="53">
        <v>2020</v>
      </c>
      <c r="C462" s="53">
        <v>15</v>
      </c>
      <c r="D462" s="53">
        <v>16</v>
      </c>
      <c r="E462" s="53">
        <v>17</v>
      </c>
      <c r="F462" s="53">
        <v>18</v>
      </c>
      <c r="G462" s="53">
        <v>19</v>
      </c>
      <c r="H462" s="53">
        <v>20</v>
      </c>
      <c r="I462" s="53">
        <v>21</v>
      </c>
      <c r="J462" s="53">
        <v>22</v>
      </c>
      <c r="K462" s="53">
        <v>23</v>
      </c>
      <c r="L462" s="53">
        <v>24</v>
      </c>
      <c r="M462" s="53">
        <v>25</v>
      </c>
      <c r="N462" s="53">
        <v>26</v>
      </c>
      <c r="O462" s="53">
        <v>27</v>
      </c>
      <c r="P462" s="53">
        <v>28</v>
      </c>
      <c r="Q462" s="53">
        <v>29</v>
      </c>
      <c r="R462" s="53">
        <v>30</v>
      </c>
      <c r="S462" s="53">
        <v>31</v>
      </c>
      <c r="T462" s="53">
        <v>1</v>
      </c>
      <c r="U462" s="53">
        <v>2</v>
      </c>
      <c r="V462" s="53">
        <v>3</v>
      </c>
      <c r="W462" s="53">
        <v>4</v>
      </c>
      <c r="X462" s="53">
        <v>5</v>
      </c>
      <c r="Y462" s="53">
        <v>6</v>
      </c>
      <c r="Z462" s="53">
        <v>7</v>
      </c>
      <c r="AA462" s="53">
        <v>8</v>
      </c>
      <c r="AB462" s="53">
        <v>9</v>
      </c>
      <c r="AC462" s="53">
        <v>10</v>
      </c>
      <c r="AD462" s="53">
        <v>11</v>
      </c>
      <c r="AE462" s="53">
        <v>12</v>
      </c>
      <c r="AF462" s="53">
        <v>13</v>
      </c>
      <c r="AG462" s="53">
        <v>14</v>
      </c>
      <c r="AH462" s="2"/>
      <c r="AI462" s="55" t="s">
        <v>63</v>
      </c>
      <c r="AJ462" s="55" t="s">
        <v>64</v>
      </c>
      <c r="AK462" s="55" t="s">
        <v>65</v>
      </c>
      <c r="AL462" s="55" t="s">
        <v>66</v>
      </c>
      <c r="AM462" s="55" t="s">
        <v>67</v>
      </c>
      <c r="AN462" s="55" t="s">
        <v>68</v>
      </c>
      <c r="AO462" s="55" t="s">
        <v>62</v>
      </c>
      <c r="AP462" s="55" t="s">
        <v>63</v>
      </c>
      <c r="AQ462" s="55" t="s">
        <v>64</v>
      </c>
      <c r="AR462" s="55" t="s">
        <v>65</v>
      </c>
      <c r="AS462" s="55" t="s">
        <v>66</v>
      </c>
      <c r="AT462" s="55" t="s">
        <v>67</v>
      </c>
      <c r="AU462" s="55" t="s">
        <v>68</v>
      </c>
      <c r="AV462" s="55" t="s">
        <v>62</v>
      </c>
      <c r="AW462" s="55" t="s">
        <v>63</v>
      </c>
      <c r="AX462" s="55" t="s">
        <v>64</v>
      </c>
      <c r="AY462" s="55" t="s">
        <v>65</v>
      </c>
      <c r="AZ462" s="55" t="s">
        <v>66</v>
      </c>
      <c r="BA462" s="55" t="s">
        <v>67</v>
      </c>
      <c r="BB462" s="55" t="s">
        <v>68</v>
      </c>
      <c r="BC462" s="55" t="s">
        <v>62</v>
      </c>
      <c r="BD462" s="55" t="s">
        <v>63</v>
      </c>
      <c r="BE462" s="55" t="s">
        <v>64</v>
      </c>
      <c r="BF462" s="55" t="s">
        <v>65</v>
      </c>
      <c r="BG462" s="55" t="s">
        <v>66</v>
      </c>
      <c r="BH462" s="55" t="s">
        <v>67</v>
      </c>
      <c r="BI462" s="55" t="s">
        <v>68</v>
      </c>
      <c r="BJ462" s="55" t="s">
        <v>62</v>
      </c>
      <c r="BK462" s="55" t="s">
        <v>63</v>
      </c>
      <c r="BL462" s="55" t="s">
        <v>64</v>
      </c>
      <c r="BM462" s="55" t="s">
        <v>65</v>
      </c>
    </row>
    <row r="463" spans="1:65" s="51" customFormat="1" ht="14.25" customHeight="1" hidden="1">
      <c r="A463" s="53" t="s">
        <v>77</v>
      </c>
      <c r="B463" s="53">
        <v>2020</v>
      </c>
      <c r="C463" s="53">
        <v>15</v>
      </c>
      <c r="D463" s="53">
        <v>16</v>
      </c>
      <c r="E463" s="53">
        <v>17</v>
      </c>
      <c r="F463" s="53">
        <v>18</v>
      </c>
      <c r="G463" s="53">
        <v>19</v>
      </c>
      <c r="H463" s="53">
        <v>20</v>
      </c>
      <c r="I463" s="53">
        <v>21</v>
      </c>
      <c r="J463" s="53">
        <v>22</v>
      </c>
      <c r="K463" s="53">
        <v>23</v>
      </c>
      <c r="L463" s="53">
        <v>24</v>
      </c>
      <c r="M463" s="53">
        <v>25</v>
      </c>
      <c r="N463" s="53">
        <v>26</v>
      </c>
      <c r="O463" s="53">
        <v>27</v>
      </c>
      <c r="P463" s="53">
        <v>28</v>
      </c>
      <c r="Q463" s="53">
        <v>29</v>
      </c>
      <c r="R463" s="53">
        <v>1</v>
      </c>
      <c r="S463" s="53">
        <v>2</v>
      </c>
      <c r="T463" s="53">
        <v>3</v>
      </c>
      <c r="U463" s="53">
        <v>4</v>
      </c>
      <c r="V463" s="53">
        <v>5</v>
      </c>
      <c r="W463" s="53">
        <v>6</v>
      </c>
      <c r="X463" s="53">
        <v>7</v>
      </c>
      <c r="Y463" s="53">
        <v>8</v>
      </c>
      <c r="Z463" s="53">
        <v>9</v>
      </c>
      <c r="AA463" s="53">
        <v>10</v>
      </c>
      <c r="AB463" s="53">
        <v>11</v>
      </c>
      <c r="AC463" s="53">
        <v>12</v>
      </c>
      <c r="AD463" s="53">
        <v>13</v>
      </c>
      <c r="AE463" s="53">
        <v>14</v>
      </c>
      <c r="AF463" s="53"/>
      <c r="AG463" s="53"/>
      <c r="AH463" s="30"/>
      <c r="AI463" s="55" t="s">
        <v>66</v>
      </c>
      <c r="AJ463" s="55" t="s">
        <v>67</v>
      </c>
      <c r="AK463" s="55" t="s">
        <v>68</v>
      </c>
      <c r="AL463" s="55" t="s">
        <v>62</v>
      </c>
      <c r="AM463" s="55" t="s">
        <v>63</v>
      </c>
      <c r="AN463" s="55" t="s">
        <v>64</v>
      </c>
      <c r="AO463" s="55" t="s">
        <v>65</v>
      </c>
      <c r="AP463" s="55" t="s">
        <v>66</v>
      </c>
      <c r="AQ463" s="55" t="s">
        <v>67</v>
      </c>
      <c r="AR463" s="55" t="s">
        <v>68</v>
      </c>
      <c r="AS463" s="55" t="s">
        <v>62</v>
      </c>
      <c r="AT463" s="55" t="s">
        <v>63</v>
      </c>
      <c r="AU463" s="55" t="s">
        <v>64</v>
      </c>
      <c r="AV463" s="55" t="s">
        <v>65</v>
      </c>
      <c r="AW463" s="55" t="s">
        <v>66</v>
      </c>
      <c r="AX463" s="55" t="s">
        <v>67</v>
      </c>
      <c r="AY463" s="55" t="s">
        <v>68</v>
      </c>
      <c r="AZ463" s="55" t="s">
        <v>62</v>
      </c>
      <c r="BA463" s="55" t="s">
        <v>63</v>
      </c>
      <c r="BB463" s="55" t="s">
        <v>64</v>
      </c>
      <c r="BC463" s="55" t="s">
        <v>65</v>
      </c>
      <c r="BD463" s="55" t="s">
        <v>66</v>
      </c>
      <c r="BE463" s="55" t="s">
        <v>67</v>
      </c>
      <c r="BF463" s="55" t="s">
        <v>68</v>
      </c>
      <c r="BG463" s="55" t="s">
        <v>62</v>
      </c>
      <c r="BH463" s="55" t="s">
        <v>63</v>
      </c>
      <c r="BI463" s="55" t="s">
        <v>64</v>
      </c>
      <c r="BJ463" s="55" t="s">
        <v>65</v>
      </c>
      <c r="BK463" s="55" t="s">
        <v>66</v>
      </c>
      <c r="BL463" s="55"/>
      <c r="BM463" s="55"/>
    </row>
    <row r="464" spans="1:65" s="51" customFormat="1" ht="14.25" customHeight="1" hidden="1">
      <c r="A464" s="53" t="s">
        <v>78</v>
      </c>
      <c r="B464" s="53">
        <v>2020</v>
      </c>
      <c r="C464" s="53">
        <v>15</v>
      </c>
      <c r="D464" s="53">
        <v>16</v>
      </c>
      <c r="E464" s="53">
        <v>17</v>
      </c>
      <c r="F464" s="53">
        <v>18</v>
      </c>
      <c r="G464" s="53">
        <v>19</v>
      </c>
      <c r="H464" s="53">
        <v>20</v>
      </c>
      <c r="I464" s="53">
        <v>21</v>
      </c>
      <c r="J464" s="53">
        <v>22</v>
      </c>
      <c r="K464" s="53">
        <v>23</v>
      </c>
      <c r="L464" s="53">
        <v>24</v>
      </c>
      <c r="M464" s="53">
        <v>25</v>
      </c>
      <c r="N464" s="53">
        <v>26</v>
      </c>
      <c r="O464" s="53">
        <v>27</v>
      </c>
      <c r="P464" s="53">
        <v>28</v>
      </c>
      <c r="Q464" s="53">
        <v>29</v>
      </c>
      <c r="R464" s="53">
        <v>30</v>
      </c>
      <c r="S464" s="53">
        <v>31</v>
      </c>
      <c r="T464" s="53">
        <v>1</v>
      </c>
      <c r="U464" s="53">
        <v>2</v>
      </c>
      <c r="V464" s="53">
        <v>3</v>
      </c>
      <c r="W464" s="53">
        <v>4</v>
      </c>
      <c r="X464" s="53">
        <v>5</v>
      </c>
      <c r="Y464" s="53">
        <v>6</v>
      </c>
      <c r="Z464" s="53">
        <v>7</v>
      </c>
      <c r="AA464" s="53">
        <v>8</v>
      </c>
      <c r="AB464" s="53">
        <v>9</v>
      </c>
      <c r="AC464" s="53">
        <v>10</v>
      </c>
      <c r="AD464" s="53">
        <v>11</v>
      </c>
      <c r="AE464" s="53">
        <v>12</v>
      </c>
      <c r="AF464" s="53">
        <v>13</v>
      </c>
      <c r="AG464" s="53">
        <v>14</v>
      </c>
      <c r="AH464" s="30"/>
      <c r="AI464" s="55" t="s">
        <v>67</v>
      </c>
      <c r="AJ464" s="55" t="s">
        <v>68</v>
      </c>
      <c r="AK464" s="55" t="s">
        <v>62</v>
      </c>
      <c r="AL464" s="55" t="s">
        <v>63</v>
      </c>
      <c r="AM464" s="55" t="s">
        <v>64</v>
      </c>
      <c r="AN464" s="55" t="s">
        <v>65</v>
      </c>
      <c r="AO464" s="55" t="s">
        <v>66</v>
      </c>
      <c r="AP464" s="55" t="s">
        <v>67</v>
      </c>
      <c r="AQ464" s="55" t="s">
        <v>68</v>
      </c>
      <c r="AR464" s="55" t="s">
        <v>62</v>
      </c>
      <c r="AS464" s="55" t="s">
        <v>63</v>
      </c>
      <c r="AT464" s="55" t="s">
        <v>64</v>
      </c>
      <c r="AU464" s="55" t="s">
        <v>65</v>
      </c>
      <c r="AV464" s="55" t="s">
        <v>66</v>
      </c>
      <c r="AW464" s="55" t="s">
        <v>67</v>
      </c>
      <c r="AX464" s="55" t="s">
        <v>68</v>
      </c>
      <c r="AY464" s="55" t="s">
        <v>62</v>
      </c>
      <c r="AZ464" s="55" t="s">
        <v>63</v>
      </c>
      <c r="BA464" s="55" t="s">
        <v>64</v>
      </c>
      <c r="BB464" s="55" t="s">
        <v>65</v>
      </c>
      <c r="BC464" s="55" t="s">
        <v>66</v>
      </c>
      <c r="BD464" s="55" t="s">
        <v>67</v>
      </c>
      <c r="BE464" s="55" t="s">
        <v>68</v>
      </c>
      <c r="BF464" s="55" t="s">
        <v>62</v>
      </c>
      <c r="BG464" s="55" t="s">
        <v>63</v>
      </c>
      <c r="BH464" s="55" t="s">
        <v>64</v>
      </c>
      <c r="BI464" s="55" t="s">
        <v>65</v>
      </c>
      <c r="BJ464" s="55" t="s">
        <v>66</v>
      </c>
      <c r="BK464" s="55" t="s">
        <v>67</v>
      </c>
      <c r="BL464" s="55" t="s">
        <v>68</v>
      </c>
      <c r="BM464" s="55" t="s">
        <v>62</v>
      </c>
    </row>
    <row r="465" spans="1:65" s="51" customFormat="1" ht="14.25" customHeight="1" hidden="1">
      <c r="A465" s="53" t="s">
        <v>79</v>
      </c>
      <c r="B465" s="53">
        <v>2020</v>
      </c>
      <c r="C465" s="53">
        <v>15</v>
      </c>
      <c r="D465" s="53">
        <v>16</v>
      </c>
      <c r="E465" s="53">
        <v>17</v>
      </c>
      <c r="F465" s="53">
        <v>18</v>
      </c>
      <c r="G465" s="53">
        <v>19</v>
      </c>
      <c r="H465" s="53">
        <v>20</v>
      </c>
      <c r="I465" s="53">
        <v>21</v>
      </c>
      <c r="J465" s="53">
        <v>22</v>
      </c>
      <c r="K465" s="53">
        <v>23</v>
      </c>
      <c r="L465" s="53">
        <v>24</v>
      </c>
      <c r="M465" s="53">
        <v>25</v>
      </c>
      <c r="N465" s="53">
        <v>26</v>
      </c>
      <c r="O465" s="53">
        <v>27</v>
      </c>
      <c r="P465" s="53">
        <v>28</v>
      </c>
      <c r="Q465" s="53">
        <v>29</v>
      </c>
      <c r="R465" s="53">
        <v>30</v>
      </c>
      <c r="S465" s="53">
        <v>1</v>
      </c>
      <c r="T465" s="53">
        <v>2</v>
      </c>
      <c r="U465" s="53">
        <v>3</v>
      </c>
      <c r="V465" s="53">
        <v>4</v>
      </c>
      <c r="W465" s="53">
        <v>5</v>
      </c>
      <c r="X465" s="53">
        <v>6</v>
      </c>
      <c r="Y465" s="53">
        <v>7</v>
      </c>
      <c r="Z465" s="53">
        <v>8</v>
      </c>
      <c r="AA465" s="53">
        <v>9</v>
      </c>
      <c r="AB465" s="53">
        <v>10</v>
      </c>
      <c r="AC465" s="53">
        <v>11</v>
      </c>
      <c r="AD465" s="53">
        <v>12</v>
      </c>
      <c r="AE465" s="53">
        <v>13</v>
      </c>
      <c r="AF465" s="53">
        <v>14</v>
      </c>
      <c r="AG465" s="53"/>
      <c r="AH465" s="30"/>
      <c r="AI465" s="55" t="s">
        <v>63</v>
      </c>
      <c r="AJ465" s="55" t="s">
        <v>64</v>
      </c>
      <c r="AK465" s="55" t="s">
        <v>65</v>
      </c>
      <c r="AL465" s="55" t="s">
        <v>66</v>
      </c>
      <c r="AM465" s="55" t="s">
        <v>67</v>
      </c>
      <c r="AN465" s="55" t="s">
        <v>68</v>
      </c>
      <c r="AO465" s="55" t="s">
        <v>62</v>
      </c>
      <c r="AP465" s="55" t="s">
        <v>63</v>
      </c>
      <c r="AQ465" s="55" t="s">
        <v>64</v>
      </c>
      <c r="AR465" s="55" t="s">
        <v>65</v>
      </c>
      <c r="AS465" s="55" t="s">
        <v>66</v>
      </c>
      <c r="AT465" s="55" t="s">
        <v>67</v>
      </c>
      <c r="AU465" s="55" t="s">
        <v>68</v>
      </c>
      <c r="AV465" s="55" t="s">
        <v>62</v>
      </c>
      <c r="AW465" s="55" t="s">
        <v>63</v>
      </c>
      <c r="AX465" s="55" t="s">
        <v>64</v>
      </c>
      <c r="AY465" s="55" t="s">
        <v>65</v>
      </c>
      <c r="AZ465" s="55" t="s">
        <v>66</v>
      </c>
      <c r="BA465" s="55" t="s">
        <v>67</v>
      </c>
      <c r="BB465" s="55" t="s">
        <v>68</v>
      </c>
      <c r="BC465" s="55" t="s">
        <v>62</v>
      </c>
      <c r="BD465" s="55" t="s">
        <v>63</v>
      </c>
      <c r="BE465" s="55" t="s">
        <v>64</v>
      </c>
      <c r="BF465" s="55" t="s">
        <v>65</v>
      </c>
      <c r="BG465" s="55" t="s">
        <v>66</v>
      </c>
      <c r="BH465" s="55" t="s">
        <v>67</v>
      </c>
      <c r="BI465" s="55" t="s">
        <v>68</v>
      </c>
      <c r="BJ465" s="55" t="s">
        <v>62</v>
      </c>
      <c r="BK465" s="55" t="s">
        <v>63</v>
      </c>
      <c r="BL465" s="55" t="s">
        <v>64</v>
      </c>
      <c r="BM465" s="55"/>
    </row>
    <row r="466" spans="1:65" s="51" customFormat="1" ht="14.25" customHeight="1" hidden="1">
      <c r="A466" s="53" t="s">
        <v>80</v>
      </c>
      <c r="B466" s="53">
        <v>2020</v>
      </c>
      <c r="C466" s="53">
        <v>15</v>
      </c>
      <c r="D466" s="53">
        <v>16</v>
      </c>
      <c r="E466" s="53">
        <v>17</v>
      </c>
      <c r="F466" s="53">
        <v>18</v>
      </c>
      <c r="G466" s="53">
        <v>19</v>
      </c>
      <c r="H466" s="53">
        <v>20</v>
      </c>
      <c r="I466" s="53">
        <v>21</v>
      </c>
      <c r="J466" s="53">
        <v>22</v>
      </c>
      <c r="K466" s="53">
        <v>23</v>
      </c>
      <c r="L466" s="53">
        <v>24</v>
      </c>
      <c r="M466" s="53">
        <v>25</v>
      </c>
      <c r="N466" s="53">
        <v>26</v>
      </c>
      <c r="O466" s="53">
        <v>27</v>
      </c>
      <c r="P466" s="53">
        <v>28</v>
      </c>
      <c r="Q466" s="53">
        <v>29</v>
      </c>
      <c r="R466" s="53">
        <v>30</v>
      </c>
      <c r="S466" s="53">
        <v>31</v>
      </c>
      <c r="T466" s="53">
        <v>1</v>
      </c>
      <c r="U466" s="53">
        <v>2</v>
      </c>
      <c r="V466" s="53">
        <v>3</v>
      </c>
      <c r="W466" s="53">
        <v>4</v>
      </c>
      <c r="X466" s="53">
        <v>5</v>
      </c>
      <c r="Y466" s="53">
        <v>6</v>
      </c>
      <c r="Z466" s="53">
        <v>7</v>
      </c>
      <c r="AA466" s="53">
        <v>8</v>
      </c>
      <c r="AB466" s="53">
        <v>9</v>
      </c>
      <c r="AC466" s="53">
        <v>10</v>
      </c>
      <c r="AD466" s="53">
        <v>11</v>
      </c>
      <c r="AE466" s="53">
        <v>12</v>
      </c>
      <c r="AF466" s="53">
        <v>13</v>
      </c>
      <c r="AG466" s="53">
        <v>14</v>
      </c>
      <c r="AH466" s="30"/>
      <c r="AI466" s="55" t="s">
        <v>65</v>
      </c>
      <c r="AJ466" s="55" t="s">
        <v>66</v>
      </c>
      <c r="AK466" s="55" t="s">
        <v>67</v>
      </c>
      <c r="AL466" s="55" t="s">
        <v>68</v>
      </c>
      <c r="AM466" s="55" t="s">
        <v>62</v>
      </c>
      <c r="AN466" s="55" t="s">
        <v>63</v>
      </c>
      <c r="AO466" s="55" t="s">
        <v>64</v>
      </c>
      <c r="AP466" s="55" t="s">
        <v>65</v>
      </c>
      <c r="AQ466" s="55" t="s">
        <v>66</v>
      </c>
      <c r="AR466" s="55" t="s">
        <v>67</v>
      </c>
      <c r="AS466" s="55" t="s">
        <v>68</v>
      </c>
      <c r="AT466" s="55" t="s">
        <v>62</v>
      </c>
      <c r="AU466" s="55" t="s">
        <v>63</v>
      </c>
      <c r="AV466" s="55" t="s">
        <v>64</v>
      </c>
      <c r="AW466" s="55" t="s">
        <v>65</v>
      </c>
      <c r="AX466" s="55" t="s">
        <v>66</v>
      </c>
      <c r="AY466" s="55" t="s">
        <v>67</v>
      </c>
      <c r="AZ466" s="55" t="s">
        <v>68</v>
      </c>
      <c r="BA466" s="55" t="s">
        <v>62</v>
      </c>
      <c r="BB466" s="55" t="s">
        <v>63</v>
      </c>
      <c r="BC466" s="55" t="s">
        <v>64</v>
      </c>
      <c r="BD466" s="55" t="s">
        <v>65</v>
      </c>
      <c r="BE466" s="55" t="s">
        <v>66</v>
      </c>
      <c r="BF466" s="55" t="s">
        <v>67</v>
      </c>
      <c r="BG466" s="55" t="s">
        <v>68</v>
      </c>
      <c r="BH466" s="55" t="s">
        <v>62</v>
      </c>
      <c r="BI466" s="55" t="s">
        <v>63</v>
      </c>
      <c r="BJ466" s="55" t="s">
        <v>64</v>
      </c>
      <c r="BK466" s="55" t="s">
        <v>65</v>
      </c>
      <c r="BL466" s="55" t="s">
        <v>66</v>
      </c>
      <c r="BM466" s="55" t="s">
        <v>67</v>
      </c>
    </row>
    <row r="467" spans="1:65" s="51" customFormat="1" ht="14.25" customHeight="1" hidden="1">
      <c r="A467" s="53" t="s">
        <v>81</v>
      </c>
      <c r="B467" s="53">
        <v>2020</v>
      </c>
      <c r="C467" s="53">
        <v>15</v>
      </c>
      <c r="D467" s="53">
        <v>16</v>
      </c>
      <c r="E467" s="53">
        <v>17</v>
      </c>
      <c r="F467" s="53">
        <v>18</v>
      </c>
      <c r="G467" s="53">
        <v>19</v>
      </c>
      <c r="H467" s="53">
        <v>20</v>
      </c>
      <c r="I467" s="53">
        <v>21</v>
      </c>
      <c r="J467" s="53">
        <v>22</v>
      </c>
      <c r="K467" s="53">
        <v>23</v>
      </c>
      <c r="L467" s="53">
        <v>24</v>
      </c>
      <c r="M467" s="53">
        <v>25</v>
      </c>
      <c r="N467" s="53">
        <v>26</v>
      </c>
      <c r="O467" s="53">
        <v>27</v>
      </c>
      <c r="P467" s="53">
        <v>28</v>
      </c>
      <c r="Q467" s="53">
        <v>29</v>
      </c>
      <c r="R467" s="53">
        <v>30</v>
      </c>
      <c r="S467" s="53">
        <v>1</v>
      </c>
      <c r="T467" s="53">
        <v>2</v>
      </c>
      <c r="U467" s="53">
        <v>3</v>
      </c>
      <c r="V467" s="53">
        <v>4</v>
      </c>
      <c r="W467" s="53">
        <v>5</v>
      </c>
      <c r="X467" s="53">
        <v>6</v>
      </c>
      <c r="Y467" s="53">
        <v>7</v>
      </c>
      <c r="Z467" s="53">
        <v>8</v>
      </c>
      <c r="AA467" s="53">
        <v>9</v>
      </c>
      <c r="AB467" s="53">
        <v>10</v>
      </c>
      <c r="AC467" s="53">
        <v>11</v>
      </c>
      <c r="AD467" s="53">
        <v>12</v>
      </c>
      <c r="AE467" s="53">
        <v>13</v>
      </c>
      <c r="AF467" s="53">
        <v>14</v>
      </c>
      <c r="AG467" s="53"/>
      <c r="AH467" s="30"/>
      <c r="AI467" s="55" t="s">
        <v>68</v>
      </c>
      <c r="AJ467" s="55" t="s">
        <v>62</v>
      </c>
      <c r="AK467" s="55" t="s">
        <v>63</v>
      </c>
      <c r="AL467" s="55" t="s">
        <v>64</v>
      </c>
      <c r="AM467" s="55" t="s">
        <v>65</v>
      </c>
      <c r="AN467" s="55" t="s">
        <v>66</v>
      </c>
      <c r="AO467" s="55" t="s">
        <v>67</v>
      </c>
      <c r="AP467" s="55" t="s">
        <v>68</v>
      </c>
      <c r="AQ467" s="55" t="s">
        <v>62</v>
      </c>
      <c r="AR467" s="55" t="s">
        <v>63</v>
      </c>
      <c r="AS467" s="55" t="s">
        <v>64</v>
      </c>
      <c r="AT467" s="55" t="s">
        <v>65</v>
      </c>
      <c r="AU467" s="55" t="s">
        <v>66</v>
      </c>
      <c r="AV467" s="55" t="s">
        <v>67</v>
      </c>
      <c r="AW467" s="55" t="s">
        <v>68</v>
      </c>
      <c r="AX467" s="55" t="s">
        <v>62</v>
      </c>
      <c r="AY467" s="55" t="s">
        <v>63</v>
      </c>
      <c r="AZ467" s="55" t="s">
        <v>64</v>
      </c>
      <c r="BA467" s="55" t="s">
        <v>65</v>
      </c>
      <c r="BB467" s="55" t="s">
        <v>66</v>
      </c>
      <c r="BC467" s="55" t="s">
        <v>67</v>
      </c>
      <c r="BD467" s="55" t="s">
        <v>68</v>
      </c>
      <c r="BE467" s="55" t="s">
        <v>62</v>
      </c>
      <c r="BF467" s="55" t="s">
        <v>63</v>
      </c>
      <c r="BG467" s="55" t="s">
        <v>64</v>
      </c>
      <c r="BH467" s="55" t="s">
        <v>65</v>
      </c>
      <c r="BI467" s="55" t="s">
        <v>66</v>
      </c>
      <c r="BJ467" s="55" t="s">
        <v>67</v>
      </c>
      <c r="BK467" s="55" t="s">
        <v>68</v>
      </c>
      <c r="BL467" s="55" t="s">
        <v>62</v>
      </c>
      <c r="BM467" s="55"/>
    </row>
    <row r="468" spans="1:65" s="51" customFormat="1" ht="14.25" customHeight="1" hidden="1">
      <c r="A468" s="53" t="s">
        <v>82</v>
      </c>
      <c r="B468" s="53">
        <v>2020</v>
      </c>
      <c r="C468" s="53">
        <v>15</v>
      </c>
      <c r="D468" s="53">
        <v>16</v>
      </c>
      <c r="E468" s="53">
        <v>17</v>
      </c>
      <c r="F468" s="53">
        <v>18</v>
      </c>
      <c r="G468" s="53">
        <v>19</v>
      </c>
      <c r="H468" s="53">
        <v>20</v>
      </c>
      <c r="I468" s="53">
        <v>21</v>
      </c>
      <c r="J468" s="53">
        <v>22</v>
      </c>
      <c r="K468" s="53">
        <v>23</v>
      </c>
      <c r="L468" s="53">
        <v>24</v>
      </c>
      <c r="M468" s="53">
        <v>25</v>
      </c>
      <c r="N468" s="53">
        <v>26</v>
      </c>
      <c r="O468" s="53">
        <v>27</v>
      </c>
      <c r="P468" s="53">
        <v>28</v>
      </c>
      <c r="Q468" s="53">
        <v>29</v>
      </c>
      <c r="R468" s="53">
        <v>30</v>
      </c>
      <c r="S468" s="53">
        <v>31</v>
      </c>
      <c r="T468" s="53">
        <v>1</v>
      </c>
      <c r="U468" s="53">
        <v>2</v>
      </c>
      <c r="V468" s="53">
        <v>3</v>
      </c>
      <c r="W468" s="53">
        <v>4</v>
      </c>
      <c r="X468" s="53">
        <v>5</v>
      </c>
      <c r="Y468" s="53">
        <v>6</v>
      </c>
      <c r="Z468" s="53">
        <v>7</v>
      </c>
      <c r="AA468" s="53">
        <v>8</v>
      </c>
      <c r="AB468" s="53">
        <v>9</v>
      </c>
      <c r="AC468" s="53">
        <v>10</v>
      </c>
      <c r="AD468" s="53">
        <v>11</v>
      </c>
      <c r="AE468" s="53">
        <v>12</v>
      </c>
      <c r="AF468" s="53">
        <v>13</v>
      </c>
      <c r="AG468" s="53">
        <v>14</v>
      </c>
      <c r="AH468" s="30"/>
      <c r="AI468" s="55" t="s">
        <v>63</v>
      </c>
      <c r="AJ468" s="55" t="s">
        <v>64</v>
      </c>
      <c r="AK468" s="55" t="s">
        <v>65</v>
      </c>
      <c r="AL468" s="55" t="s">
        <v>66</v>
      </c>
      <c r="AM468" s="55" t="s">
        <v>67</v>
      </c>
      <c r="AN468" s="55" t="s">
        <v>68</v>
      </c>
      <c r="AO468" s="55" t="s">
        <v>62</v>
      </c>
      <c r="AP468" s="55" t="s">
        <v>63</v>
      </c>
      <c r="AQ468" s="55" t="s">
        <v>64</v>
      </c>
      <c r="AR468" s="55" t="s">
        <v>65</v>
      </c>
      <c r="AS468" s="55" t="s">
        <v>66</v>
      </c>
      <c r="AT468" s="55" t="s">
        <v>67</v>
      </c>
      <c r="AU468" s="55" t="s">
        <v>68</v>
      </c>
      <c r="AV468" s="55" t="s">
        <v>62</v>
      </c>
      <c r="AW468" s="55" t="s">
        <v>63</v>
      </c>
      <c r="AX468" s="55" t="s">
        <v>64</v>
      </c>
      <c r="AY468" s="55" t="s">
        <v>65</v>
      </c>
      <c r="AZ468" s="55" t="s">
        <v>66</v>
      </c>
      <c r="BA468" s="55" t="s">
        <v>67</v>
      </c>
      <c r="BB468" s="55" t="s">
        <v>68</v>
      </c>
      <c r="BC468" s="55" t="s">
        <v>62</v>
      </c>
      <c r="BD468" s="55" t="s">
        <v>63</v>
      </c>
      <c r="BE468" s="55" t="s">
        <v>64</v>
      </c>
      <c r="BF468" s="55" t="s">
        <v>65</v>
      </c>
      <c r="BG468" s="55" t="s">
        <v>66</v>
      </c>
      <c r="BH468" s="55" t="s">
        <v>67</v>
      </c>
      <c r="BI468" s="55" t="s">
        <v>68</v>
      </c>
      <c r="BJ468" s="55" t="s">
        <v>62</v>
      </c>
      <c r="BK468" s="55" t="s">
        <v>63</v>
      </c>
      <c r="BL468" s="55" t="s">
        <v>64</v>
      </c>
      <c r="BM468" s="55" t="s">
        <v>65</v>
      </c>
    </row>
    <row r="469" spans="1:65" s="51" customFormat="1" ht="14.25" customHeight="1" hidden="1">
      <c r="A469" s="53" t="s">
        <v>83</v>
      </c>
      <c r="B469" s="53">
        <v>2020</v>
      </c>
      <c r="C469" s="53">
        <v>15</v>
      </c>
      <c r="D469" s="53">
        <v>16</v>
      </c>
      <c r="E469" s="53">
        <v>17</v>
      </c>
      <c r="F469" s="53">
        <v>18</v>
      </c>
      <c r="G469" s="53">
        <v>19</v>
      </c>
      <c r="H469" s="53">
        <v>20</v>
      </c>
      <c r="I469" s="53">
        <v>21</v>
      </c>
      <c r="J469" s="53">
        <v>22</v>
      </c>
      <c r="K469" s="53">
        <v>23</v>
      </c>
      <c r="L469" s="53">
        <v>24</v>
      </c>
      <c r="M469" s="53">
        <v>25</v>
      </c>
      <c r="N469" s="53">
        <v>26</v>
      </c>
      <c r="O469" s="53">
        <v>27</v>
      </c>
      <c r="P469" s="53">
        <v>28</v>
      </c>
      <c r="Q469" s="53">
        <v>29</v>
      </c>
      <c r="R469" s="53">
        <v>30</v>
      </c>
      <c r="S469" s="53">
        <v>31</v>
      </c>
      <c r="T469" s="53">
        <v>1</v>
      </c>
      <c r="U469" s="53">
        <v>2</v>
      </c>
      <c r="V469" s="53">
        <v>3</v>
      </c>
      <c r="W469" s="53">
        <v>4</v>
      </c>
      <c r="X469" s="53">
        <v>5</v>
      </c>
      <c r="Y469" s="53">
        <v>6</v>
      </c>
      <c r="Z469" s="53">
        <v>7</v>
      </c>
      <c r="AA469" s="53">
        <v>8</v>
      </c>
      <c r="AB469" s="53">
        <v>9</v>
      </c>
      <c r="AC469" s="53">
        <v>10</v>
      </c>
      <c r="AD469" s="53">
        <v>11</v>
      </c>
      <c r="AE469" s="53">
        <v>12</v>
      </c>
      <c r="AF469" s="53">
        <v>13</v>
      </c>
      <c r="AG469" s="53">
        <v>14</v>
      </c>
      <c r="AH469" s="30"/>
      <c r="AI469" s="55" t="s">
        <v>66</v>
      </c>
      <c r="AJ469" s="55" t="s">
        <v>67</v>
      </c>
      <c r="AK469" s="55" t="s">
        <v>68</v>
      </c>
      <c r="AL469" s="55" t="s">
        <v>62</v>
      </c>
      <c r="AM469" s="55" t="s">
        <v>63</v>
      </c>
      <c r="AN469" s="55" t="s">
        <v>64</v>
      </c>
      <c r="AO469" s="55" t="s">
        <v>65</v>
      </c>
      <c r="AP469" s="55" t="s">
        <v>66</v>
      </c>
      <c r="AQ469" s="55" t="s">
        <v>67</v>
      </c>
      <c r="AR469" s="55" t="s">
        <v>68</v>
      </c>
      <c r="AS469" s="55" t="s">
        <v>62</v>
      </c>
      <c r="AT469" s="55" t="s">
        <v>63</v>
      </c>
      <c r="AU469" s="55" t="s">
        <v>64</v>
      </c>
      <c r="AV469" s="55" t="s">
        <v>65</v>
      </c>
      <c r="AW469" s="55" t="s">
        <v>66</v>
      </c>
      <c r="AX469" s="55" t="s">
        <v>67</v>
      </c>
      <c r="AY469" s="55" t="s">
        <v>68</v>
      </c>
      <c r="AZ469" s="55" t="s">
        <v>62</v>
      </c>
      <c r="BA469" s="55" t="s">
        <v>63</v>
      </c>
      <c r="BB469" s="55" t="s">
        <v>64</v>
      </c>
      <c r="BC469" s="55" t="s">
        <v>65</v>
      </c>
      <c r="BD469" s="55" t="s">
        <v>66</v>
      </c>
      <c r="BE469" s="55" t="s">
        <v>67</v>
      </c>
      <c r="BF469" s="55" t="s">
        <v>68</v>
      </c>
      <c r="BG469" s="55" t="s">
        <v>62</v>
      </c>
      <c r="BH469" s="55" t="s">
        <v>63</v>
      </c>
      <c r="BI469" s="55" t="s">
        <v>64</v>
      </c>
      <c r="BJ469" s="55" t="s">
        <v>65</v>
      </c>
      <c r="BK469" s="55" t="s">
        <v>66</v>
      </c>
      <c r="BL469" s="55" t="s">
        <v>67</v>
      </c>
      <c r="BM469" s="55" t="s">
        <v>68</v>
      </c>
    </row>
    <row r="470" spans="1:65" s="51" customFormat="1" ht="14.25" customHeight="1" hidden="1">
      <c r="A470" s="53" t="s">
        <v>84</v>
      </c>
      <c r="B470" s="53">
        <v>2020</v>
      </c>
      <c r="C470" s="53">
        <v>15</v>
      </c>
      <c r="D470" s="53">
        <v>16</v>
      </c>
      <c r="E470" s="53">
        <v>17</v>
      </c>
      <c r="F470" s="53">
        <v>18</v>
      </c>
      <c r="G470" s="53">
        <v>19</v>
      </c>
      <c r="H470" s="53">
        <v>20</v>
      </c>
      <c r="I470" s="53">
        <v>21</v>
      </c>
      <c r="J470" s="53">
        <v>22</v>
      </c>
      <c r="K470" s="53">
        <v>23</v>
      </c>
      <c r="L470" s="53">
        <v>24</v>
      </c>
      <c r="M470" s="53">
        <v>25</v>
      </c>
      <c r="N470" s="53">
        <v>26</v>
      </c>
      <c r="O470" s="53">
        <v>27</v>
      </c>
      <c r="P470" s="53">
        <v>28</v>
      </c>
      <c r="Q470" s="53">
        <v>29</v>
      </c>
      <c r="R470" s="53">
        <v>30</v>
      </c>
      <c r="S470" s="53">
        <v>1</v>
      </c>
      <c r="T470" s="53">
        <v>2</v>
      </c>
      <c r="U470" s="53">
        <v>3</v>
      </c>
      <c r="V470" s="53">
        <v>4</v>
      </c>
      <c r="W470" s="53">
        <v>5</v>
      </c>
      <c r="X470" s="53">
        <v>6</v>
      </c>
      <c r="Y470" s="53">
        <v>7</v>
      </c>
      <c r="Z470" s="53">
        <v>8</v>
      </c>
      <c r="AA470" s="53">
        <v>9</v>
      </c>
      <c r="AB470" s="53">
        <v>10</v>
      </c>
      <c r="AC470" s="53">
        <v>11</v>
      </c>
      <c r="AD470" s="53">
        <v>12</v>
      </c>
      <c r="AE470" s="53">
        <v>13</v>
      </c>
      <c r="AF470" s="53">
        <v>14</v>
      </c>
      <c r="AG470" s="53"/>
      <c r="AH470" s="30"/>
      <c r="AI470" s="55" t="s">
        <v>62</v>
      </c>
      <c r="AJ470" s="55" t="s">
        <v>63</v>
      </c>
      <c r="AK470" s="55" t="s">
        <v>64</v>
      </c>
      <c r="AL470" s="55" t="s">
        <v>65</v>
      </c>
      <c r="AM470" s="55" t="s">
        <v>66</v>
      </c>
      <c r="AN470" s="55" t="s">
        <v>67</v>
      </c>
      <c r="AO470" s="55" t="s">
        <v>68</v>
      </c>
      <c r="AP470" s="55" t="s">
        <v>62</v>
      </c>
      <c r="AQ470" s="55" t="s">
        <v>63</v>
      </c>
      <c r="AR470" s="55" t="s">
        <v>64</v>
      </c>
      <c r="AS470" s="55" t="s">
        <v>65</v>
      </c>
      <c r="AT470" s="55" t="s">
        <v>66</v>
      </c>
      <c r="AU470" s="55" t="s">
        <v>67</v>
      </c>
      <c r="AV470" s="55" t="s">
        <v>68</v>
      </c>
      <c r="AW470" s="55" t="s">
        <v>62</v>
      </c>
      <c r="AX470" s="55" t="s">
        <v>63</v>
      </c>
      <c r="AY470" s="55" t="s">
        <v>64</v>
      </c>
      <c r="AZ470" s="55" t="s">
        <v>65</v>
      </c>
      <c r="BA470" s="55" t="s">
        <v>66</v>
      </c>
      <c r="BB470" s="55" t="s">
        <v>67</v>
      </c>
      <c r="BC470" s="55" t="s">
        <v>68</v>
      </c>
      <c r="BD470" s="55" t="s">
        <v>62</v>
      </c>
      <c r="BE470" s="55" t="s">
        <v>63</v>
      </c>
      <c r="BF470" s="55" t="s">
        <v>64</v>
      </c>
      <c r="BG470" s="55" t="s">
        <v>65</v>
      </c>
      <c r="BH470" s="55" t="s">
        <v>66</v>
      </c>
      <c r="BI470" s="55" t="s">
        <v>67</v>
      </c>
      <c r="BJ470" s="55" t="s">
        <v>68</v>
      </c>
      <c r="BK470" s="55" t="s">
        <v>62</v>
      </c>
      <c r="BL470" s="55" t="s">
        <v>63</v>
      </c>
      <c r="BM470" s="55"/>
    </row>
    <row r="471" spans="1:65" s="51" customFormat="1" ht="14.25" customHeight="1" hidden="1">
      <c r="A471" s="53" t="s">
        <v>85</v>
      </c>
      <c r="B471" s="53">
        <v>2020</v>
      </c>
      <c r="C471" s="53">
        <v>15</v>
      </c>
      <c r="D471" s="53">
        <v>16</v>
      </c>
      <c r="E471" s="53">
        <v>17</v>
      </c>
      <c r="F471" s="53">
        <v>18</v>
      </c>
      <c r="G471" s="53">
        <v>19</v>
      </c>
      <c r="H471" s="53">
        <v>20</v>
      </c>
      <c r="I471" s="53">
        <v>21</v>
      </c>
      <c r="J471" s="53">
        <v>22</v>
      </c>
      <c r="K471" s="53">
        <v>23</v>
      </c>
      <c r="L471" s="53">
        <v>24</v>
      </c>
      <c r="M471" s="53">
        <v>25</v>
      </c>
      <c r="N471" s="53">
        <v>26</v>
      </c>
      <c r="O471" s="53">
        <v>27</v>
      </c>
      <c r="P471" s="53">
        <v>28</v>
      </c>
      <c r="Q471" s="53">
        <v>29</v>
      </c>
      <c r="R471" s="53">
        <v>30</v>
      </c>
      <c r="S471" s="53">
        <v>31</v>
      </c>
      <c r="T471" s="53">
        <v>1</v>
      </c>
      <c r="U471" s="53">
        <v>2</v>
      </c>
      <c r="V471" s="53">
        <v>3</v>
      </c>
      <c r="W471" s="53">
        <v>4</v>
      </c>
      <c r="X471" s="53">
        <v>5</v>
      </c>
      <c r="Y471" s="53">
        <v>6</v>
      </c>
      <c r="Z471" s="53">
        <v>7</v>
      </c>
      <c r="AA471" s="53">
        <v>8</v>
      </c>
      <c r="AB471" s="53">
        <v>9</v>
      </c>
      <c r="AC471" s="53">
        <v>10</v>
      </c>
      <c r="AD471" s="53">
        <v>11</v>
      </c>
      <c r="AE471" s="53">
        <v>12</v>
      </c>
      <c r="AF471" s="53">
        <v>13</v>
      </c>
      <c r="AG471" s="53">
        <v>14</v>
      </c>
      <c r="AH471" s="30"/>
      <c r="AI471" s="55" t="s">
        <v>64</v>
      </c>
      <c r="AJ471" s="55" t="s">
        <v>65</v>
      </c>
      <c r="AK471" s="55" t="s">
        <v>66</v>
      </c>
      <c r="AL471" s="55" t="s">
        <v>67</v>
      </c>
      <c r="AM471" s="55" t="s">
        <v>68</v>
      </c>
      <c r="AN471" s="55" t="s">
        <v>62</v>
      </c>
      <c r="AO471" s="55" t="s">
        <v>63</v>
      </c>
      <c r="AP471" s="55" t="s">
        <v>64</v>
      </c>
      <c r="AQ471" s="55" t="s">
        <v>65</v>
      </c>
      <c r="AR471" s="55" t="s">
        <v>66</v>
      </c>
      <c r="AS471" s="55" t="s">
        <v>67</v>
      </c>
      <c r="AT471" s="55" t="s">
        <v>68</v>
      </c>
      <c r="AU471" s="55" t="s">
        <v>62</v>
      </c>
      <c r="AV471" s="55" t="s">
        <v>63</v>
      </c>
      <c r="AW471" s="55" t="s">
        <v>64</v>
      </c>
      <c r="AX471" s="55" t="s">
        <v>65</v>
      </c>
      <c r="AY471" s="55" t="s">
        <v>66</v>
      </c>
      <c r="AZ471" s="55" t="s">
        <v>67</v>
      </c>
      <c r="BA471" s="55" t="s">
        <v>68</v>
      </c>
      <c r="BB471" s="55" t="s">
        <v>62</v>
      </c>
      <c r="BC471" s="55" t="s">
        <v>63</v>
      </c>
      <c r="BD471" s="55" t="s">
        <v>64</v>
      </c>
      <c r="BE471" s="55" t="s">
        <v>65</v>
      </c>
      <c r="BF471" s="55" t="s">
        <v>66</v>
      </c>
      <c r="BG471" s="55" t="s">
        <v>67</v>
      </c>
      <c r="BH471" s="55" t="s">
        <v>68</v>
      </c>
      <c r="BI471" s="55" t="s">
        <v>62</v>
      </c>
      <c r="BJ471" s="55" t="s">
        <v>63</v>
      </c>
      <c r="BK471" s="55" t="s">
        <v>64</v>
      </c>
      <c r="BL471" s="55" t="s">
        <v>65</v>
      </c>
      <c r="BM471" s="55" t="s">
        <v>66</v>
      </c>
    </row>
    <row r="472" spans="1:65" s="51" customFormat="1" ht="15" customHeight="1" hidden="1">
      <c r="A472" s="53" t="s">
        <v>86</v>
      </c>
      <c r="B472" s="53">
        <v>2020</v>
      </c>
      <c r="C472" s="53">
        <v>15</v>
      </c>
      <c r="D472" s="53">
        <v>16</v>
      </c>
      <c r="E472" s="53">
        <v>17</v>
      </c>
      <c r="F472" s="53">
        <v>18</v>
      </c>
      <c r="G472" s="53">
        <v>19</v>
      </c>
      <c r="H472" s="53">
        <v>20</v>
      </c>
      <c r="I472" s="53">
        <v>21</v>
      </c>
      <c r="J472" s="53">
        <v>22</v>
      </c>
      <c r="K472" s="53">
        <v>23</v>
      </c>
      <c r="L472" s="53">
        <v>24</v>
      </c>
      <c r="M472" s="53">
        <v>25</v>
      </c>
      <c r="N472" s="53">
        <v>26</v>
      </c>
      <c r="O472" s="53">
        <v>27</v>
      </c>
      <c r="P472" s="53">
        <v>28</v>
      </c>
      <c r="Q472" s="53">
        <v>29</v>
      </c>
      <c r="R472" s="53">
        <v>30</v>
      </c>
      <c r="S472" s="53">
        <v>1</v>
      </c>
      <c r="T472" s="53">
        <v>2</v>
      </c>
      <c r="U472" s="53">
        <v>3</v>
      </c>
      <c r="V472" s="53">
        <v>4</v>
      </c>
      <c r="W472" s="53">
        <v>5</v>
      </c>
      <c r="X472" s="53">
        <v>6</v>
      </c>
      <c r="Y472" s="53">
        <v>7</v>
      </c>
      <c r="Z472" s="53">
        <v>8</v>
      </c>
      <c r="AA472" s="53">
        <v>9</v>
      </c>
      <c r="AB472" s="53">
        <v>10</v>
      </c>
      <c r="AC472" s="53">
        <v>11</v>
      </c>
      <c r="AD472" s="53">
        <v>12</v>
      </c>
      <c r="AE472" s="53">
        <v>13</v>
      </c>
      <c r="AF472" s="53">
        <v>14</v>
      </c>
      <c r="AG472" s="53"/>
      <c r="AH472" s="30"/>
      <c r="AI472" s="55" t="s">
        <v>67</v>
      </c>
      <c r="AJ472" s="55" t="s">
        <v>68</v>
      </c>
      <c r="AK472" s="55" t="s">
        <v>62</v>
      </c>
      <c r="AL472" s="55" t="s">
        <v>63</v>
      </c>
      <c r="AM472" s="55" t="s">
        <v>64</v>
      </c>
      <c r="AN472" s="55" t="s">
        <v>65</v>
      </c>
      <c r="AO472" s="55" t="s">
        <v>66</v>
      </c>
      <c r="AP472" s="55" t="s">
        <v>67</v>
      </c>
      <c r="AQ472" s="55" t="s">
        <v>68</v>
      </c>
      <c r="AR472" s="55" t="s">
        <v>62</v>
      </c>
      <c r="AS472" s="55" t="s">
        <v>63</v>
      </c>
      <c r="AT472" s="55" t="s">
        <v>64</v>
      </c>
      <c r="AU472" s="55" t="s">
        <v>65</v>
      </c>
      <c r="AV472" s="55" t="s">
        <v>66</v>
      </c>
      <c r="AW472" s="55" t="s">
        <v>67</v>
      </c>
      <c r="AX472" s="55" t="s">
        <v>68</v>
      </c>
      <c r="AY472" s="55" t="s">
        <v>62</v>
      </c>
      <c r="AZ472" s="55" t="s">
        <v>63</v>
      </c>
      <c r="BA472" s="55" t="s">
        <v>64</v>
      </c>
      <c r="BB472" s="55" t="s">
        <v>65</v>
      </c>
      <c r="BC472" s="55" t="s">
        <v>66</v>
      </c>
      <c r="BD472" s="55" t="s">
        <v>67</v>
      </c>
      <c r="BE472" s="55" t="s">
        <v>68</v>
      </c>
      <c r="BF472" s="55" t="s">
        <v>62</v>
      </c>
      <c r="BG472" s="55" t="s">
        <v>63</v>
      </c>
      <c r="BH472" s="55" t="s">
        <v>64</v>
      </c>
      <c r="BI472" s="55" t="s">
        <v>65</v>
      </c>
      <c r="BJ472" s="55" t="s">
        <v>66</v>
      </c>
      <c r="BK472" s="55" t="s">
        <v>67</v>
      </c>
      <c r="BL472" s="55" t="s">
        <v>68</v>
      </c>
      <c r="BM472" s="55"/>
    </row>
    <row r="473" spans="1:65" s="51" customFormat="1" ht="15" customHeight="1" hidden="1">
      <c r="A473" s="53" t="s">
        <v>87</v>
      </c>
      <c r="B473" s="53">
        <v>2020</v>
      </c>
      <c r="C473" s="53">
        <v>15</v>
      </c>
      <c r="D473" s="53">
        <v>16</v>
      </c>
      <c r="E473" s="53">
        <v>17</v>
      </c>
      <c r="F473" s="53">
        <v>18</v>
      </c>
      <c r="G473" s="53">
        <v>19</v>
      </c>
      <c r="H473" s="53">
        <v>20</v>
      </c>
      <c r="I473" s="53">
        <v>21</v>
      </c>
      <c r="J473" s="53">
        <v>22</v>
      </c>
      <c r="K473" s="53">
        <v>23</v>
      </c>
      <c r="L473" s="53">
        <v>24</v>
      </c>
      <c r="M473" s="53">
        <v>25</v>
      </c>
      <c r="N473" s="53">
        <v>26</v>
      </c>
      <c r="O473" s="53">
        <v>27</v>
      </c>
      <c r="P473" s="53">
        <v>28</v>
      </c>
      <c r="Q473" s="53">
        <v>29</v>
      </c>
      <c r="R473" s="53">
        <v>30</v>
      </c>
      <c r="S473" s="53">
        <v>31</v>
      </c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30"/>
      <c r="AI473" s="55" t="s">
        <v>62</v>
      </c>
      <c r="AJ473" s="55" t="s">
        <v>63</v>
      </c>
      <c r="AK473" s="55" t="s">
        <v>64</v>
      </c>
      <c r="AL473" s="55" t="s">
        <v>65</v>
      </c>
      <c r="AM473" s="55" t="s">
        <v>66</v>
      </c>
      <c r="AN473" s="55" t="s">
        <v>67</v>
      </c>
      <c r="AO473" s="55" t="s">
        <v>68</v>
      </c>
      <c r="AP473" s="55" t="s">
        <v>62</v>
      </c>
      <c r="AQ473" s="55" t="s">
        <v>63</v>
      </c>
      <c r="AR473" s="55" t="s">
        <v>64</v>
      </c>
      <c r="AS473" s="55" t="s">
        <v>65</v>
      </c>
      <c r="AT473" s="55" t="s">
        <v>66</v>
      </c>
      <c r="AU473" s="55" t="s">
        <v>67</v>
      </c>
      <c r="AV473" s="55" t="s">
        <v>68</v>
      </c>
      <c r="AW473" s="55" t="s">
        <v>62</v>
      </c>
      <c r="AX473" s="55" t="s">
        <v>63</v>
      </c>
      <c r="AY473" s="55" t="s">
        <v>64</v>
      </c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</row>
    <row r="474" spans="1:67" s="51" customFormat="1" ht="12.75" customHeight="1" hidden="1">
      <c r="A474" s="51" t="s">
        <v>88</v>
      </c>
      <c r="B474" s="53">
        <v>2021</v>
      </c>
      <c r="C474" s="53">
        <v>1</v>
      </c>
      <c r="D474" s="53">
        <v>2</v>
      </c>
      <c r="E474" s="53">
        <v>3</v>
      </c>
      <c r="F474" s="53">
        <v>4</v>
      </c>
      <c r="G474" s="53">
        <v>5</v>
      </c>
      <c r="H474" s="53">
        <v>6</v>
      </c>
      <c r="I474" s="53">
        <v>7</v>
      </c>
      <c r="J474" s="53">
        <v>8</v>
      </c>
      <c r="K474" s="53">
        <v>9</v>
      </c>
      <c r="L474" s="53">
        <v>10</v>
      </c>
      <c r="M474" s="53">
        <v>11</v>
      </c>
      <c r="N474" s="53">
        <v>12</v>
      </c>
      <c r="O474" s="53">
        <v>13</v>
      </c>
      <c r="P474" s="53">
        <v>14</v>
      </c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30"/>
      <c r="AI474" s="55" t="s">
        <v>65</v>
      </c>
      <c r="AJ474" s="55" t="s">
        <v>66</v>
      </c>
      <c r="AK474" s="55" t="s">
        <v>67</v>
      </c>
      <c r="AL474" s="55" t="s">
        <v>68</v>
      </c>
      <c r="AM474" s="55" t="s">
        <v>62</v>
      </c>
      <c r="AN474" s="55" t="s">
        <v>63</v>
      </c>
      <c r="AO474" s="55" t="s">
        <v>64</v>
      </c>
      <c r="AP474" s="55" t="s">
        <v>65</v>
      </c>
      <c r="AQ474" s="55" t="s">
        <v>66</v>
      </c>
      <c r="AR474" s="55" t="s">
        <v>67</v>
      </c>
      <c r="AS474" s="55" t="s">
        <v>68</v>
      </c>
      <c r="AT474" s="55" t="s">
        <v>62</v>
      </c>
      <c r="AU474" s="55" t="s">
        <v>63</v>
      </c>
      <c r="AV474" s="55" t="s">
        <v>64</v>
      </c>
      <c r="AW474" s="55"/>
      <c r="AX474" s="55"/>
      <c r="AY474" s="55"/>
      <c r="AZ474" s="55"/>
      <c r="BA474" s="55"/>
      <c r="BB474" s="55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2:67" s="51" customFormat="1" ht="12.75" customHeight="1" hidden="1"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30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39" s="1" customFormat="1" ht="14.25" hidden="1">
      <c r="A476" s="51"/>
      <c r="C476" s="1" t="s">
        <v>56</v>
      </c>
      <c r="AK476" s="56"/>
      <c r="AL476" s="56"/>
      <c r="AM476" s="57"/>
    </row>
    <row r="477" spans="1:39" s="1" customFormat="1" ht="14.25" hidden="1">
      <c r="A477" s="51"/>
      <c r="C477" s="1" t="s">
        <v>69</v>
      </c>
      <c r="AK477" s="56"/>
      <c r="AL477" s="56"/>
      <c r="AM477" s="57"/>
    </row>
    <row r="478" spans="1:39" s="1" customFormat="1" ht="14.25" hidden="1">
      <c r="A478" s="51"/>
      <c r="C478" s="1" t="s">
        <v>70</v>
      </c>
      <c r="AK478" s="56"/>
      <c r="AL478" s="56"/>
      <c r="AM478" s="57"/>
    </row>
    <row r="479" spans="1:39" s="1" customFormat="1" ht="14.25" customHeight="1" hidden="1">
      <c r="A479" s="51"/>
      <c r="C479" s="1" t="s">
        <v>71</v>
      </c>
      <c r="AK479" s="56"/>
      <c r="AL479" s="56"/>
      <c r="AM479" s="57"/>
    </row>
    <row r="480" spans="1:76" s="13" customFormat="1" ht="14.25" customHeight="1" hidden="1">
      <c r="A480" s="12"/>
      <c r="AK480" s="14"/>
      <c r="AL480" s="14"/>
      <c r="AM480" s="15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</row>
    <row r="481" spans="1:76" s="13" customFormat="1" ht="14.25" customHeight="1" hidden="1">
      <c r="A481" s="12"/>
      <c r="AK481" s="14"/>
      <c r="AL481" s="14"/>
      <c r="AM481" s="15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</row>
    <row r="482" spans="1:76" s="27" customFormat="1" ht="14.25" customHeight="1" hidden="1">
      <c r="A482" s="26"/>
      <c r="AK482" s="28"/>
      <c r="AL482" s="28"/>
      <c r="AM482" s="29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</row>
    <row r="483" ht="12.75" hidden="1"/>
  </sheetData>
  <sheetProtection password="CCC7" sheet="1"/>
  <mergeCells count="244">
    <mergeCell ref="A3:V3"/>
    <mergeCell ref="W3:AC3"/>
    <mergeCell ref="AO2:AR2"/>
    <mergeCell ref="A1:AM1"/>
    <mergeCell ref="A2:B2"/>
    <mergeCell ref="C2:V2"/>
    <mergeCell ref="W2:AC2"/>
    <mergeCell ref="AD2:AM2"/>
    <mergeCell ref="AD3:AM3"/>
    <mergeCell ref="A4:E4"/>
    <mergeCell ref="AK4:AM4"/>
    <mergeCell ref="AO7:AW8"/>
    <mergeCell ref="AO9:AW10"/>
    <mergeCell ref="AO11:AW12"/>
    <mergeCell ref="A6:A17"/>
    <mergeCell ref="B6:B17"/>
    <mergeCell ref="C6:C17"/>
    <mergeCell ref="D6:D17"/>
    <mergeCell ref="AO13:AW14"/>
    <mergeCell ref="AL18:AL23"/>
    <mergeCell ref="AM18:AM29"/>
    <mergeCell ref="AL27:AL29"/>
    <mergeCell ref="AM6:AM17"/>
    <mergeCell ref="AL15:AL17"/>
    <mergeCell ref="AL6:AL11"/>
    <mergeCell ref="A18:A29"/>
    <mergeCell ref="B18:B29"/>
    <mergeCell ref="C18:C29"/>
    <mergeCell ref="D18:D29"/>
    <mergeCell ref="AL42:AL47"/>
    <mergeCell ref="AM42:AM53"/>
    <mergeCell ref="AL51:AL53"/>
    <mergeCell ref="A30:A41"/>
    <mergeCell ref="B30:B41"/>
    <mergeCell ref="C30:C41"/>
    <mergeCell ref="D30:D41"/>
    <mergeCell ref="AL30:AL35"/>
    <mergeCell ref="AM30:AM41"/>
    <mergeCell ref="AL39:AL41"/>
    <mergeCell ref="A42:A53"/>
    <mergeCell ref="B42:B53"/>
    <mergeCell ref="C42:C53"/>
    <mergeCell ref="D42:D53"/>
    <mergeCell ref="AL66:AL71"/>
    <mergeCell ref="AM66:AM77"/>
    <mergeCell ref="AL75:AL77"/>
    <mergeCell ref="A54:A65"/>
    <mergeCell ref="B54:B65"/>
    <mergeCell ref="C54:C65"/>
    <mergeCell ref="D54:D65"/>
    <mergeCell ref="AL54:AL59"/>
    <mergeCell ref="AM54:AM65"/>
    <mergeCell ref="AL63:AL65"/>
    <mergeCell ref="A66:A77"/>
    <mergeCell ref="B66:B77"/>
    <mergeCell ref="C66:C77"/>
    <mergeCell ref="D66:D77"/>
    <mergeCell ref="AL90:AL95"/>
    <mergeCell ref="AM90:AM101"/>
    <mergeCell ref="AL99:AL101"/>
    <mergeCell ref="A78:A89"/>
    <mergeCell ref="B78:B89"/>
    <mergeCell ref="C78:C89"/>
    <mergeCell ref="D78:D89"/>
    <mergeCell ref="AL78:AL83"/>
    <mergeCell ref="AM78:AM89"/>
    <mergeCell ref="AL87:AL89"/>
    <mergeCell ref="A90:A101"/>
    <mergeCell ref="B90:B101"/>
    <mergeCell ref="C90:C101"/>
    <mergeCell ref="D90:D101"/>
    <mergeCell ref="AL114:AL119"/>
    <mergeCell ref="AM114:AM125"/>
    <mergeCell ref="AL123:AL125"/>
    <mergeCell ref="A102:A113"/>
    <mergeCell ref="B102:B113"/>
    <mergeCell ref="C102:C113"/>
    <mergeCell ref="D102:D113"/>
    <mergeCell ref="AL102:AL107"/>
    <mergeCell ref="AM102:AM113"/>
    <mergeCell ref="AL111:AL113"/>
    <mergeCell ref="A114:A125"/>
    <mergeCell ref="B114:B125"/>
    <mergeCell ref="C114:C125"/>
    <mergeCell ref="D114:D125"/>
    <mergeCell ref="AL138:AL143"/>
    <mergeCell ref="AM138:AM149"/>
    <mergeCell ref="AL147:AL149"/>
    <mergeCell ref="A126:A137"/>
    <mergeCell ref="B126:B137"/>
    <mergeCell ref="C126:C137"/>
    <mergeCell ref="D126:D137"/>
    <mergeCell ref="AL126:AL131"/>
    <mergeCell ref="AM126:AM137"/>
    <mergeCell ref="AL135:AL137"/>
    <mergeCell ref="A138:A149"/>
    <mergeCell ref="B138:B149"/>
    <mergeCell ref="C138:C149"/>
    <mergeCell ref="D138:D149"/>
    <mergeCell ref="AL162:AL167"/>
    <mergeCell ref="AM162:AM173"/>
    <mergeCell ref="AL171:AL173"/>
    <mergeCell ref="A150:A161"/>
    <mergeCell ref="B150:B161"/>
    <mergeCell ref="C150:C161"/>
    <mergeCell ref="D150:D161"/>
    <mergeCell ref="AL150:AL155"/>
    <mergeCell ref="AM150:AM161"/>
    <mergeCell ref="AL159:AL161"/>
    <mergeCell ref="A162:A173"/>
    <mergeCell ref="B162:B173"/>
    <mergeCell ref="C162:C173"/>
    <mergeCell ref="D162:D173"/>
    <mergeCell ref="AL186:AL191"/>
    <mergeCell ref="AM186:AM197"/>
    <mergeCell ref="AL195:AL197"/>
    <mergeCell ref="A174:A185"/>
    <mergeCell ref="B174:B185"/>
    <mergeCell ref="C174:C185"/>
    <mergeCell ref="D174:D185"/>
    <mergeCell ref="AL174:AL179"/>
    <mergeCell ref="AM174:AM185"/>
    <mergeCell ref="AL183:AL185"/>
    <mergeCell ref="A186:A197"/>
    <mergeCell ref="B186:B197"/>
    <mergeCell ref="C186:C197"/>
    <mergeCell ref="D186:D197"/>
    <mergeCell ref="AL210:AL215"/>
    <mergeCell ref="AM210:AM221"/>
    <mergeCell ref="AL219:AL221"/>
    <mergeCell ref="A198:A209"/>
    <mergeCell ref="B198:B209"/>
    <mergeCell ref="C198:C209"/>
    <mergeCell ref="D198:D209"/>
    <mergeCell ref="AL198:AL203"/>
    <mergeCell ref="AM198:AM209"/>
    <mergeCell ref="AL207:AL209"/>
    <mergeCell ref="A210:A221"/>
    <mergeCell ref="B210:B221"/>
    <mergeCell ref="C210:C221"/>
    <mergeCell ref="D210:D221"/>
    <mergeCell ref="AL234:AL239"/>
    <mergeCell ref="AM234:AM245"/>
    <mergeCell ref="AL243:AL245"/>
    <mergeCell ref="A222:A233"/>
    <mergeCell ref="B222:B233"/>
    <mergeCell ref="C222:C233"/>
    <mergeCell ref="D222:D233"/>
    <mergeCell ref="AL222:AL227"/>
    <mergeCell ref="AM222:AM233"/>
    <mergeCell ref="AL231:AL233"/>
    <mergeCell ref="A234:A245"/>
    <mergeCell ref="B234:B245"/>
    <mergeCell ref="C234:C245"/>
    <mergeCell ref="D234:D245"/>
    <mergeCell ref="AL258:AL263"/>
    <mergeCell ref="AM258:AM269"/>
    <mergeCell ref="AL267:AL269"/>
    <mergeCell ref="A246:A257"/>
    <mergeCell ref="B246:B257"/>
    <mergeCell ref="C246:C257"/>
    <mergeCell ref="D246:D257"/>
    <mergeCell ref="AL246:AL251"/>
    <mergeCell ref="AM246:AM257"/>
    <mergeCell ref="AL255:AL257"/>
    <mergeCell ref="A258:A269"/>
    <mergeCell ref="B258:B269"/>
    <mergeCell ref="C258:C269"/>
    <mergeCell ref="D258:D269"/>
    <mergeCell ref="AL330:AL335"/>
    <mergeCell ref="AM330:AM341"/>
    <mergeCell ref="AL339:AL341"/>
    <mergeCell ref="A318:A329"/>
    <mergeCell ref="B318:B329"/>
    <mergeCell ref="C318:C329"/>
    <mergeCell ref="D318:D329"/>
    <mergeCell ref="AL318:AL323"/>
    <mergeCell ref="AM318:AM329"/>
    <mergeCell ref="AL327:AL329"/>
    <mergeCell ref="A330:A341"/>
    <mergeCell ref="B330:B341"/>
    <mergeCell ref="C330:C341"/>
    <mergeCell ref="D330:D341"/>
    <mergeCell ref="AL354:AL359"/>
    <mergeCell ref="AM354:AM365"/>
    <mergeCell ref="AL363:AL365"/>
    <mergeCell ref="A342:A353"/>
    <mergeCell ref="B342:B353"/>
    <mergeCell ref="C342:C353"/>
    <mergeCell ref="D342:D353"/>
    <mergeCell ref="AL342:AL347"/>
    <mergeCell ref="AM342:AM353"/>
    <mergeCell ref="AL351:AL353"/>
    <mergeCell ref="D354:D365"/>
    <mergeCell ref="Z368:AA368"/>
    <mergeCell ref="C371:AE371"/>
    <mergeCell ref="P368:V368"/>
    <mergeCell ref="D368:M368"/>
    <mergeCell ref="C370:AE370"/>
    <mergeCell ref="W368:X368"/>
    <mergeCell ref="A270:A281"/>
    <mergeCell ref="B270:B281"/>
    <mergeCell ref="C270:C281"/>
    <mergeCell ref="D270:D281"/>
    <mergeCell ref="A294:A305"/>
    <mergeCell ref="B294:B305"/>
    <mergeCell ref="A354:A365"/>
    <mergeCell ref="B354:B365"/>
    <mergeCell ref="C354:C365"/>
    <mergeCell ref="AM270:AM281"/>
    <mergeCell ref="AL279:AL281"/>
    <mergeCell ref="A282:A293"/>
    <mergeCell ref="B282:B293"/>
    <mergeCell ref="C282:C293"/>
    <mergeCell ref="D282:D293"/>
    <mergeCell ref="AL282:AL287"/>
    <mergeCell ref="AM282:AM293"/>
    <mergeCell ref="AL291:AL293"/>
    <mergeCell ref="A306:A317"/>
    <mergeCell ref="B306:B317"/>
    <mergeCell ref="C306:C317"/>
    <mergeCell ref="D306:D317"/>
    <mergeCell ref="AL306:AL311"/>
    <mergeCell ref="AM294:AM305"/>
    <mergeCell ref="AL270:AL275"/>
    <mergeCell ref="C375:AE375"/>
    <mergeCell ref="B378:C378"/>
    <mergeCell ref="C294:C305"/>
    <mergeCell ref="D294:D305"/>
    <mergeCell ref="AL294:AL299"/>
    <mergeCell ref="AL303:AL305"/>
    <mergeCell ref="B376:C376"/>
    <mergeCell ref="B377:C377"/>
    <mergeCell ref="F376:L376"/>
    <mergeCell ref="F377:L377"/>
    <mergeCell ref="F378:L378"/>
    <mergeCell ref="AM306:AM317"/>
    <mergeCell ref="AL315:AL317"/>
    <mergeCell ref="AB376:AK376"/>
    <mergeCell ref="AB377:AK377"/>
    <mergeCell ref="AB378:AK378"/>
    <mergeCell ref="C372:AE372"/>
    <mergeCell ref="C373:AE373"/>
    <mergeCell ref="C374:AE374"/>
  </mergeCells>
  <dataValidations count="2">
    <dataValidation type="list" allowBlank="1" showInputMessage="1" showErrorMessage="1" sqref="E11 E23 E35 E47 E59 E71 E83 E95 E107 E119 E131 E143 E155 E167 E179 E191 E203 E215 E227 E239 E251 E263 E275 E287 E299 E311 E323 E335 E347 E359">
      <formula1>$C$475:$C$478</formula1>
    </dataValidation>
    <dataValidation type="list" allowBlank="1" showInputMessage="1" showErrorMessage="1" sqref="AD2">
      <formula1>$A$461:$A$473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55" r:id="rId1"/>
  <rowBreaks count="3" manualBreakCount="3">
    <brk id="89" max="255" man="1"/>
    <brk id="185" max="255" man="1"/>
    <brk id="281" max="38" man="1"/>
  </rowBreaks>
  <ignoredErrors>
    <ignoredError sqref="AB3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2019-12-24T08:12:14Z</cp:lastPrinted>
  <dcterms:created xsi:type="dcterms:W3CDTF">2004-01-11T07:10:25Z</dcterms:created>
  <dcterms:modified xsi:type="dcterms:W3CDTF">2020-01-03T06:34:54Z</dcterms:modified>
  <cp:category/>
  <cp:version/>
  <cp:contentType/>
  <cp:contentStatus/>
</cp:coreProperties>
</file>